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H:\Operations\Ladysmith Region\5_Project Files\2_Current Projects\D77\D77 (km 0 to km 5)\Stage 4 - Design Documentation\iv_ Addendum\"/>
    </mc:Choice>
  </mc:AlternateContent>
  <xr:revisionPtr revIDLastSave="0" documentId="8_{DA54F05F-5F6C-4793-A26E-5C454968F8AA}" xr6:coauthVersionLast="47" xr6:coauthVersionMax="47" xr10:uidLastSave="{00000000-0000-0000-0000-000000000000}"/>
  <bookViews>
    <workbookView xWindow="-108" yWindow="-108" windowWidth="23256" windowHeight="12576" tabRatio="788" activeTab="9" xr2:uid="{8A7924F0-F012-47A2-B56C-BD9697D57E56}"/>
  </bookViews>
  <sheets>
    <sheet name="Schedule A" sheetId="39" r:id="rId1"/>
    <sheet name="Schedule B-1" sheetId="54" r:id="rId2"/>
    <sheet name="Schedule B-2" sheetId="55" r:id="rId3"/>
    <sheet name="Schedule B-3" sheetId="57" r:id="rId4"/>
    <sheet name="Schedule D" sheetId="2" state="hidden" r:id="rId5"/>
    <sheet name="Schedule B-5" sheetId="59" r:id="rId6"/>
    <sheet name="Schedule E" sheetId="3" r:id="rId7"/>
    <sheet name="Schedule F" sheetId="4" r:id="rId8"/>
    <sheet name="Schedule G" sheetId="70" r:id="rId9"/>
    <sheet name="Summary Sheet" sheetId="33" r:id="rId10"/>
    <sheet name="CPG (1) - GR1" sheetId="68" state="hidden" r:id="rId11"/>
    <sheet name="CPG (2) - GR1" sheetId="69" state="hidden" r:id="rId12"/>
    <sheet name="CPG (3) - GR1" sheetId="73" state="hidden" r:id="rId13"/>
    <sheet name="CPG (4) - GR1" sheetId="74" state="hidden" r:id="rId14"/>
    <sheet name="CPG (5) - GR2" sheetId="43" state="hidden" r:id="rId15"/>
    <sheet name="CPG (6) - GR3" sheetId="40" state="hidden" r:id="rId16"/>
    <sheet name="CPG (7) - GR3" sheetId="44" state="hidden" r:id="rId17"/>
    <sheet name="CPG (8) - GR4" sheetId="41" state="hidden" r:id="rId18"/>
    <sheet name="CPG (9) - GR4" sheetId="66" state="hidden" r:id="rId19"/>
    <sheet name="CPG (10) - GR4" sheetId="46" state="hidden" r:id="rId20"/>
    <sheet name="CPG (11) STC4234 - GR4" sheetId="58" state="hidden" r:id="rId21"/>
    <sheet name="CPG (12) - GR5" sheetId="45" state="hidden" r:id="rId22"/>
    <sheet name="CPG Summary Sheet" sheetId="64" state="hidden" r:id="rId23"/>
    <sheet name="Part F - Allocation Table" sheetId="72" state="hidden" r:id="rId24"/>
  </sheets>
  <definedNames>
    <definedName name="_xlnm.Print_Area" localSheetId="10">'CPG (1) - GR1'!$A$1:$I$101</definedName>
    <definedName name="_xlnm.Print_Area" localSheetId="19">'CPG (10) - GR4'!$A$1:$I$43</definedName>
    <definedName name="_xlnm.Print_Area" localSheetId="20">'CPG (11) STC4234 - GR4'!$A$1:$I$163</definedName>
    <definedName name="_xlnm.Print_Area" localSheetId="21">'CPG (12) - GR5'!$A$1:$F$91</definedName>
    <definedName name="_xlnm.Print_Area" localSheetId="11">'CPG (2) - GR1'!$A$1:$I$102</definedName>
    <definedName name="_xlnm.Print_Area" localSheetId="14">'CPG (5) - GR2'!$A$1:$J$79</definedName>
    <definedName name="_xlnm.Print_Area" localSheetId="15">'CPG (6) - GR3'!$A$1:$I$103</definedName>
    <definedName name="_xlnm.Print_Area" localSheetId="16">'CPG (7) - GR3'!$A$1:$I$49</definedName>
    <definedName name="_xlnm.Print_Area" localSheetId="17">'CPG (8) - GR4'!$A$1:$I$45</definedName>
    <definedName name="_xlnm.Print_Area" localSheetId="18">'CPG (9) - GR4'!$A$1:$I$69</definedName>
    <definedName name="_xlnm.Print_Area" localSheetId="22">'CPG Summary Sheet'!$A$1:$E$43</definedName>
    <definedName name="_xlnm.Print_Area" localSheetId="0">'Schedule A'!$A$2:$I$581</definedName>
    <definedName name="_xlnm.Print_Area" localSheetId="1">'Schedule B-1'!$A$2:$F$149</definedName>
    <definedName name="_xlnm.Print_Area" localSheetId="2">'Schedule B-2'!$A$1:$F$146</definedName>
    <definedName name="_xlnm.Print_Area" localSheetId="3">'Schedule B-3'!$A$1:$F$146</definedName>
    <definedName name="_xlnm.Print_Area" localSheetId="5">'Schedule B-5'!$A$1:$F$146</definedName>
    <definedName name="_xlnm.Print_Area" localSheetId="4">'Schedule D'!$A$1:$G$49</definedName>
    <definedName name="_xlnm.Print_Area" localSheetId="6">'Schedule E'!$A$1:$F$58</definedName>
    <definedName name="_xlnm.Print_Area" localSheetId="7">'Schedule F'!$A$1:$I$58</definedName>
    <definedName name="_xlnm.Print_Area" localSheetId="8">'Schedule G'!$A$1:$F$39</definedName>
    <definedName name="_xlnm.Print_Area" localSheetId="9">'Summary Sheet'!$A$2:$E$37</definedName>
    <definedName name="_xlnm.Print_Titles" localSheetId="20">'CPG (11) STC4234 - GR4'!$1:$1</definedName>
    <definedName name="_xlnm.Print_Titles" localSheetId="1">'Schedule B-1'!$2:$2</definedName>
    <definedName name="_xlnm.Print_Titles" localSheetId="2">'Schedule B-2'!$1:$1</definedName>
    <definedName name="_xlnm.Print_Titles" localSheetId="3">'Schedule B-3'!$1:$1</definedName>
    <definedName name="_xlnm.Print_Titles" localSheetId="5">'Schedule B-5'!$1:$1</definedName>
    <definedName name="_xlnm.Print_Titles" localSheetId="4">'Schedule D'!$1:$1</definedName>
    <definedName name="_xlnm.Print_Titles" localSheetId="7">'Schedule F'!$1:$1</definedName>
    <definedName name="_xlnm.Print_Titles" localSheetId="8">'Schedule G'!$1:$1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8" i="33" l="1"/>
  <c r="I171" i="39" l="1"/>
  <c r="D171" i="39"/>
  <c r="D167" i="39"/>
  <c r="D163" i="39"/>
  <c r="D77" i="39"/>
  <c r="D71" i="39"/>
  <c r="D56" i="4"/>
  <c r="D50" i="4"/>
  <c r="D44" i="4"/>
  <c r="D38" i="4"/>
  <c r="D28" i="4"/>
  <c r="D56" i="3"/>
  <c r="D30" i="3"/>
  <c r="D24" i="3"/>
  <c r="D18" i="3"/>
  <c r="D12" i="3"/>
  <c r="D205" i="39"/>
  <c r="D195" i="39"/>
  <c r="D83" i="39"/>
  <c r="L34" i="70" l="1"/>
  <c r="D24" i="73" l="1"/>
  <c r="D20" i="73"/>
  <c r="J26" i="74"/>
  <c r="I24" i="74"/>
  <c r="I22" i="74"/>
  <c r="F22" i="74"/>
  <c r="I20" i="74"/>
  <c r="F20" i="74"/>
  <c r="I18" i="74"/>
  <c r="F18" i="74"/>
  <c r="F27" i="74" s="1"/>
  <c r="F29" i="74" s="1"/>
  <c r="I10" i="74"/>
  <c r="I24" i="73"/>
  <c r="J26" i="73"/>
  <c r="I22" i="73"/>
  <c r="F22" i="73"/>
  <c r="I20" i="73"/>
  <c r="F20" i="73"/>
  <c r="I18" i="73"/>
  <c r="F18" i="73"/>
  <c r="I10" i="73"/>
  <c r="K48" i="72"/>
  <c r="I39" i="72"/>
  <c r="I47" i="72" s="1"/>
  <c r="C26" i="72"/>
  <c r="C25" i="72"/>
  <c r="C19" i="72"/>
  <c r="H14" i="72"/>
  <c r="M92" i="39"/>
  <c r="M93" i="39" s="1"/>
  <c r="L94" i="39"/>
  <c r="L93" i="39"/>
  <c r="C14" i="64"/>
  <c r="C16" i="64"/>
  <c r="C18" i="64"/>
  <c r="C20" i="64"/>
  <c r="C22" i="64"/>
  <c r="C24" i="64"/>
  <c r="C26" i="64"/>
  <c r="J146" i="58"/>
  <c r="G36" i="72" s="1"/>
  <c r="C36" i="72" s="1"/>
  <c r="F7" i="45"/>
  <c r="F5" i="45"/>
  <c r="I7" i="58"/>
  <c r="I5" i="58"/>
  <c r="J8" i="58" s="1"/>
  <c r="I27" i="58"/>
  <c r="I29" i="58"/>
  <c r="I33" i="58"/>
  <c r="I35" i="58"/>
  <c r="I37" i="58"/>
  <c r="I41" i="58"/>
  <c r="I45" i="58"/>
  <c r="I53" i="58"/>
  <c r="I55" i="58"/>
  <c r="I57" i="58"/>
  <c r="I59" i="58"/>
  <c r="I63" i="58"/>
  <c r="I65" i="58"/>
  <c r="I69" i="58"/>
  <c r="I71" i="58"/>
  <c r="I73" i="58"/>
  <c r="I75" i="58"/>
  <c r="I79" i="58"/>
  <c r="I81" i="58"/>
  <c r="I83" i="58"/>
  <c r="I84" i="58"/>
  <c r="I85" i="58"/>
  <c r="I87" i="58"/>
  <c r="I93" i="58"/>
  <c r="J102" i="58" s="1"/>
  <c r="G32" i="72" s="1"/>
  <c r="C32" i="72" s="1"/>
  <c r="I95" i="58"/>
  <c r="I97" i="58"/>
  <c r="I99" i="58"/>
  <c r="I101" i="58"/>
  <c r="I109" i="58"/>
  <c r="J110" i="58" s="1"/>
  <c r="G33" i="72" s="1"/>
  <c r="C33" i="72" s="1"/>
  <c r="I117" i="58"/>
  <c r="J122" i="58" s="1"/>
  <c r="G34" i="72" s="1"/>
  <c r="C34" i="72" s="1"/>
  <c r="I121" i="58"/>
  <c r="I127" i="58"/>
  <c r="J130" i="58" s="1"/>
  <c r="G35" i="72" s="1"/>
  <c r="C35" i="72" s="1"/>
  <c r="I129" i="58"/>
  <c r="I133" i="58"/>
  <c r="I139" i="58"/>
  <c r="I141" i="58"/>
  <c r="I143" i="58"/>
  <c r="I145" i="58"/>
  <c r="I151" i="58"/>
  <c r="I153" i="58"/>
  <c r="J158" i="58" s="1"/>
  <c r="G38" i="72" s="1"/>
  <c r="C38" i="72" s="1"/>
  <c r="I155" i="58"/>
  <c r="I157" i="58"/>
  <c r="I161" i="58"/>
  <c r="J162" i="58" s="1"/>
  <c r="G37" i="72" s="1"/>
  <c r="C37" i="72" s="1"/>
  <c r="I25" i="58"/>
  <c r="J38" i="58" s="1"/>
  <c r="G30" i="72" s="1"/>
  <c r="C30" i="72" s="1"/>
  <c r="I7" i="46"/>
  <c r="I5" i="46"/>
  <c r="J8" i="46" s="1"/>
  <c r="I7" i="66"/>
  <c r="I5" i="66"/>
  <c r="J8" i="66" s="1"/>
  <c r="I7" i="44"/>
  <c r="I5" i="44"/>
  <c r="J8" i="44" s="1"/>
  <c r="I7" i="41"/>
  <c r="I5" i="41"/>
  <c r="J8" i="41" s="1"/>
  <c r="H97" i="68"/>
  <c r="G14" i="72" l="1"/>
  <c r="J8" i="74"/>
  <c r="J12" i="74" s="1"/>
  <c r="I12" i="74" s="1"/>
  <c r="F30" i="74"/>
  <c r="F31" i="74" s="1"/>
  <c r="F27" i="73"/>
  <c r="F29" i="73" s="1"/>
  <c r="F30" i="73" s="1"/>
  <c r="F31" i="73" s="1"/>
  <c r="J8" i="73"/>
  <c r="J12" i="73" s="1"/>
  <c r="H12" i="73" s="1"/>
  <c r="I12" i="73" s="1"/>
  <c r="I45" i="72"/>
  <c r="J41" i="43"/>
  <c r="F121" i="58"/>
  <c r="I15" i="40"/>
  <c r="I7" i="40"/>
  <c r="I5" i="40"/>
  <c r="I10" i="69"/>
  <c r="I30" i="4"/>
  <c r="I10" i="4"/>
  <c r="I12" i="4"/>
  <c r="I14" i="4"/>
  <c r="I16" i="4"/>
  <c r="I26" i="4"/>
  <c r="I36" i="4"/>
  <c r="I42" i="4"/>
  <c r="I48" i="4"/>
  <c r="I54" i="4"/>
  <c r="I8" i="4"/>
  <c r="J7" i="43"/>
  <c r="L21" i="70"/>
  <c r="F10" i="59"/>
  <c r="F12" i="59"/>
  <c r="F16" i="59"/>
  <c r="F18" i="59"/>
  <c r="F20" i="59"/>
  <c r="F24" i="59"/>
  <c r="F28" i="59"/>
  <c r="D30" i="59" s="1"/>
  <c r="F36" i="59"/>
  <c r="F38" i="59"/>
  <c r="F40" i="59"/>
  <c r="F42" i="59"/>
  <c r="F46" i="59"/>
  <c r="F48" i="59"/>
  <c r="F52" i="59"/>
  <c r="F54" i="59"/>
  <c r="F56" i="59"/>
  <c r="F58" i="59"/>
  <c r="F62" i="59"/>
  <c r="F64" i="59"/>
  <c r="F66" i="59"/>
  <c r="F68" i="59"/>
  <c r="F70" i="59"/>
  <c r="F76" i="59"/>
  <c r="F78" i="59"/>
  <c r="F80" i="59"/>
  <c r="F82" i="59"/>
  <c r="F84" i="59"/>
  <c r="F92" i="59"/>
  <c r="F100" i="59"/>
  <c r="F104" i="59"/>
  <c r="F110" i="59"/>
  <c r="F112" i="59"/>
  <c r="F116" i="59"/>
  <c r="F122" i="59"/>
  <c r="F124" i="59"/>
  <c r="F126" i="59"/>
  <c r="F128" i="59"/>
  <c r="F134" i="59"/>
  <c r="D136" i="59" s="1"/>
  <c r="F136" i="59"/>
  <c r="F138" i="59"/>
  <c r="D140" i="59" s="1"/>
  <c r="F140" i="59" s="1"/>
  <c r="F144" i="59"/>
  <c r="F8" i="59"/>
  <c r="F10" i="57"/>
  <c r="F12" i="57"/>
  <c r="F16" i="57"/>
  <c r="F18" i="57"/>
  <c r="F20" i="57"/>
  <c r="F24" i="57"/>
  <c r="F28" i="57"/>
  <c r="D30" i="57" s="1"/>
  <c r="F36" i="57"/>
  <c r="F38" i="57"/>
  <c r="F40" i="57"/>
  <c r="F42" i="57"/>
  <c r="F46" i="57"/>
  <c r="F48" i="57"/>
  <c r="F52" i="57"/>
  <c r="F54" i="57"/>
  <c r="F56" i="57"/>
  <c r="F58" i="57"/>
  <c r="F62" i="57"/>
  <c r="F64" i="57"/>
  <c r="F66" i="57"/>
  <c r="F68" i="57"/>
  <c r="F70" i="57"/>
  <c r="F76" i="57"/>
  <c r="F78" i="57"/>
  <c r="F80" i="57"/>
  <c r="F82" i="57"/>
  <c r="F84" i="57"/>
  <c r="F92" i="57"/>
  <c r="F100" i="57"/>
  <c r="F104" i="57"/>
  <c r="F110" i="57"/>
  <c r="F112" i="57"/>
  <c r="F116" i="57"/>
  <c r="F122" i="57"/>
  <c r="F124" i="57"/>
  <c r="F126" i="57"/>
  <c r="F128" i="57"/>
  <c r="F134" i="57"/>
  <c r="D136" i="57" s="1"/>
  <c r="F136" i="57"/>
  <c r="F138" i="57"/>
  <c r="D140" i="57" s="1"/>
  <c r="F140" i="57"/>
  <c r="F144" i="57"/>
  <c r="F8" i="57"/>
  <c r="F10" i="55"/>
  <c r="F12" i="55"/>
  <c r="F16" i="55"/>
  <c r="F18" i="55"/>
  <c r="F20" i="55"/>
  <c r="F24" i="55"/>
  <c r="F28" i="55"/>
  <c r="D30" i="55" s="1"/>
  <c r="F30" i="55" s="1"/>
  <c r="F36" i="55"/>
  <c r="F38" i="55"/>
  <c r="F40" i="55"/>
  <c r="F42" i="55"/>
  <c r="F46" i="55"/>
  <c r="F48" i="55"/>
  <c r="F52" i="55"/>
  <c r="F54" i="55"/>
  <c r="F56" i="55"/>
  <c r="F58" i="55"/>
  <c r="F62" i="55"/>
  <c r="F64" i="55"/>
  <c r="F66" i="55"/>
  <c r="F68" i="55"/>
  <c r="F70" i="55"/>
  <c r="F76" i="55"/>
  <c r="F78" i="55"/>
  <c r="F80" i="55"/>
  <c r="F82" i="55"/>
  <c r="F84" i="55"/>
  <c r="F92" i="55"/>
  <c r="F100" i="55"/>
  <c r="F104" i="55"/>
  <c r="F110" i="55"/>
  <c r="F112" i="55"/>
  <c r="F116" i="55"/>
  <c r="F122" i="55"/>
  <c r="F124" i="55"/>
  <c r="F126" i="55"/>
  <c r="F128" i="55"/>
  <c r="F134" i="55"/>
  <c r="D136" i="55" s="1"/>
  <c r="F136" i="55"/>
  <c r="F138" i="55"/>
  <c r="D140" i="55" s="1"/>
  <c r="F140" i="55"/>
  <c r="F144" i="55"/>
  <c r="F8" i="55"/>
  <c r="F25" i="45"/>
  <c r="F29" i="45"/>
  <c r="F33" i="45"/>
  <c r="F35" i="45"/>
  <c r="F39" i="45"/>
  <c r="F43" i="45"/>
  <c r="F47" i="45"/>
  <c r="F51" i="45"/>
  <c r="F52" i="45"/>
  <c r="F55" i="45"/>
  <c r="F57" i="45"/>
  <c r="F59" i="45"/>
  <c r="F61" i="45"/>
  <c r="F65" i="45"/>
  <c r="F67" i="45"/>
  <c r="F73" i="45"/>
  <c r="F75" i="45"/>
  <c r="F79" i="45"/>
  <c r="F81" i="45"/>
  <c r="F85" i="45"/>
  <c r="F87" i="45"/>
  <c r="F89" i="45"/>
  <c r="F23" i="45"/>
  <c r="I27" i="46"/>
  <c r="I31" i="46"/>
  <c r="I35" i="46"/>
  <c r="I23" i="46"/>
  <c r="I25" i="66"/>
  <c r="I43" i="66"/>
  <c r="I67" i="66"/>
  <c r="J68" i="66" s="1"/>
  <c r="G29" i="72" s="1"/>
  <c r="C29" i="72" s="1"/>
  <c r="I23" i="66"/>
  <c r="I27" i="41"/>
  <c r="I33" i="41"/>
  <c r="I35" i="41"/>
  <c r="I39" i="41"/>
  <c r="I41" i="41"/>
  <c r="I43" i="41"/>
  <c r="I23" i="41"/>
  <c r="I33" i="44"/>
  <c r="I37" i="44"/>
  <c r="I39" i="44"/>
  <c r="I41" i="44"/>
  <c r="I45" i="44"/>
  <c r="I47" i="44"/>
  <c r="I25" i="44"/>
  <c r="I27" i="40"/>
  <c r="I29" i="40"/>
  <c r="I31" i="40"/>
  <c r="I33" i="40"/>
  <c r="I37" i="40"/>
  <c r="I39" i="40"/>
  <c r="I41" i="40"/>
  <c r="I47" i="40"/>
  <c r="I53" i="40"/>
  <c r="I57" i="40"/>
  <c r="I61" i="40"/>
  <c r="I65" i="40"/>
  <c r="I67" i="40"/>
  <c r="I71" i="40"/>
  <c r="I75" i="40"/>
  <c r="I77" i="40"/>
  <c r="I79" i="40"/>
  <c r="I81" i="40"/>
  <c r="I83" i="40"/>
  <c r="I85" i="40"/>
  <c r="I87" i="40"/>
  <c r="I89" i="40"/>
  <c r="I93" i="40"/>
  <c r="I95" i="40"/>
  <c r="I21" i="40"/>
  <c r="J27" i="43"/>
  <c r="J35" i="43"/>
  <c r="J55" i="43"/>
  <c r="J57" i="43"/>
  <c r="J61" i="43"/>
  <c r="J63" i="43"/>
  <c r="J67" i="43"/>
  <c r="J71" i="43"/>
  <c r="J73" i="43"/>
  <c r="J75" i="43"/>
  <c r="J25" i="43"/>
  <c r="I80" i="69"/>
  <c r="I20" i="69"/>
  <c r="I22" i="69"/>
  <c r="I26" i="69"/>
  <c r="I28" i="69"/>
  <c r="I30" i="69"/>
  <c r="I34" i="69"/>
  <c r="I38" i="69"/>
  <c r="I44" i="69"/>
  <c r="I46" i="69"/>
  <c r="I48" i="69"/>
  <c r="I54" i="69"/>
  <c r="I56" i="69"/>
  <c r="I58" i="69"/>
  <c r="I60" i="69"/>
  <c r="I64" i="69"/>
  <c r="I68" i="69"/>
  <c r="I72" i="69"/>
  <c r="I76" i="69"/>
  <c r="I82" i="69"/>
  <c r="I86" i="69"/>
  <c r="I88" i="69"/>
  <c r="I90" i="69"/>
  <c r="I92" i="69"/>
  <c r="I96" i="69"/>
  <c r="I98" i="69"/>
  <c r="I100" i="69"/>
  <c r="J101" i="69" s="1"/>
  <c r="D20" i="72" s="1"/>
  <c r="C20" i="72" s="1"/>
  <c r="I18" i="69"/>
  <c r="J35" i="69" s="1"/>
  <c r="D17" i="72" s="1"/>
  <c r="C17" i="72" s="1"/>
  <c r="I19" i="68"/>
  <c r="I21" i="68"/>
  <c r="I25" i="68"/>
  <c r="I27" i="68"/>
  <c r="I29" i="68"/>
  <c r="I33" i="68"/>
  <c r="I37" i="68"/>
  <c r="I43" i="68"/>
  <c r="I45" i="68"/>
  <c r="I47" i="68"/>
  <c r="I53" i="68"/>
  <c r="I55" i="68"/>
  <c r="I57" i="68"/>
  <c r="I59" i="68"/>
  <c r="I63" i="68"/>
  <c r="I67" i="68"/>
  <c r="I71" i="68"/>
  <c r="I75" i="68"/>
  <c r="I79" i="68"/>
  <c r="I81" i="68"/>
  <c r="I85" i="68"/>
  <c r="I87" i="68"/>
  <c r="I89" i="68"/>
  <c r="I91" i="68"/>
  <c r="I95" i="68"/>
  <c r="I97" i="68"/>
  <c r="I99" i="68"/>
  <c r="I17" i="68"/>
  <c r="J34" i="68" s="1"/>
  <c r="I447" i="39"/>
  <c r="I193" i="39"/>
  <c r="I195" i="39" s="1"/>
  <c r="I33" i="39"/>
  <c r="I12" i="39"/>
  <c r="I14" i="39"/>
  <c r="I542" i="39"/>
  <c r="I16" i="39"/>
  <c r="I18" i="39"/>
  <c r="I22" i="39"/>
  <c r="I24" i="39"/>
  <c r="I31" i="39"/>
  <c r="I35" i="39"/>
  <c r="I37" i="39"/>
  <c r="I39" i="39"/>
  <c r="I43" i="39"/>
  <c r="I45" i="39"/>
  <c r="I47" i="39"/>
  <c r="I49" i="39"/>
  <c r="I51" i="39"/>
  <c r="I53" i="39"/>
  <c r="I55" i="39"/>
  <c r="I57" i="39"/>
  <c r="I61" i="39"/>
  <c r="I63" i="39"/>
  <c r="I65" i="39"/>
  <c r="I69" i="39"/>
  <c r="I71" i="39" s="1"/>
  <c r="I75" i="39"/>
  <c r="I81" i="39"/>
  <c r="I83" i="39" s="1"/>
  <c r="I89" i="39"/>
  <c r="J96" i="39" s="1"/>
  <c r="I91" i="39"/>
  <c r="I93" i="39"/>
  <c r="I95" i="39"/>
  <c r="I101" i="39"/>
  <c r="I103" i="39"/>
  <c r="I105" i="39"/>
  <c r="I107" i="39"/>
  <c r="I111" i="39"/>
  <c r="I113" i="39"/>
  <c r="I115" i="39"/>
  <c r="I119" i="39"/>
  <c r="I121" i="39"/>
  <c r="I123" i="39"/>
  <c r="I125" i="39"/>
  <c r="I127" i="39"/>
  <c r="I129" i="39"/>
  <c r="I131" i="39"/>
  <c r="I133" i="39"/>
  <c r="I134" i="39"/>
  <c r="I135" i="39"/>
  <c r="I137" i="39"/>
  <c r="I139" i="39"/>
  <c r="I141" i="39"/>
  <c r="I143" i="39"/>
  <c r="I145" i="39"/>
  <c r="I147" i="39"/>
  <c r="I149" i="39"/>
  <c r="I151" i="39"/>
  <c r="I153" i="39"/>
  <c r="I157" i="39"/>
  <c r="I161" i="39"/>
  <c r="I165" i="39"/>
  <c r="I167" i="39" s="1"/>
  <c r="I169" i="39"/>
  <c r="I175" i="39"/>
  <c r="I177" i="39"/>
  <c r="I183" i="39"/>
  <c r="I185" i="39"/>
  <c r="I189" i="39"/>
  <c r="I197" i="39"/>
  <c r="I203" i="39"/>
  <c r="I205" i="39" s="1"/>
  <c r="I213" i="39"/>
  <c r="I215" i="39"/>
  <c r="I217" i="39"/>
  <c r="I219" i="39"/>
  <c r="I223" i="39"/>
  <c r="I227" i="39"/>
  <c r="I233" i="39"/>
  <c r="I235" i="39"/>
  <c r="I237" i="39"/>
  <c r="I239" i="39"/>
  <c r="I245" i="39"/>
  <c r="I251" i="39"/>
  <c r="I257" i="39"/>
  <c r="I261" i="39"/>
  <c r="I263" i="39"/>
  <c r="I267" i="39"/>
  <c r="I269" i="39"/>
  <c r="I275" i="39"/>
  <c r="I277" i="39"/>
  <c r="I285" i="39"/>
  <c r="I289" i="39"/>
  <c r="I293" i="39"/>
  <c r="I295" i="39"/>
  <c r="I301" i="39"/>
  <c r="I305" i="39"/>
  <c r="I309" i="39"/>
  <c r="I313" i="39"/>
  <c r="I317" i="39"/>
  <c r="I325" i="39"/>
  <c r="I327" i="39"/>
  <c r="I332" i="39"/>
  <c r="I334" i="39"/>
  <c r="I342" i="39"/>
  <c r="I346" i="39"/>
  <c r="I348" i="39"/>
  <c r="I350" i="39"/>
  <c r="I354" i="39"/>
  <c r="I356" i="39"/>
  <c r="I358" i="39"/>
  <c r="I366" i="39"/>
  <c r="I368" i="39"/>
  <c r="I372" i="39"/>
  <c r="I376" i="39"/>
  <c r="I380" i="39"/>
  <c r="I382" i="39"/>
  <c r="I390" i="39"/>
  <c r="I392" i="39"/>
  <c r="I399" i="39"/>
  <c r="I403" i="39"/>
  <c r="I405" i="39"/>
  <c r="I411" i="39"/>
  <c r="I413" i="39"/>
  <c r="I419" i="39"/>
  <c r="I421" i="39"/>
  <c r="I429" i="39"/>
  <c r="I431" i="39"/>
  <c r="I437" i="39"/>
  <c r="I439" i="39"/>
  <c r="I443" i="39"/>
  <c r="I445" i="39"/>
  <c r="I453" i="39"/>
  <c r="I457" i="39"/>
  <c r="I461" i="39"/>
  <c r="I465" i="39"/>
  <c r="I469" i="39"/>
  <c r="I473" i="39"/>
  <c r="I482" i="39"/>
  <c r="I484" i="39"/>
  <c r="I486" i="39"/>
  <c r="I488" i="39"/>
  <c r="I492" i="39"/>
  <c r="I494" i="39"/>
  <c r="I496" i="39"/>
  <c r="I498" i="39"/>
  <c r="I500" i="39"/>
  <c r="I506" i="39"/>
  <c r="I508" i="39"/>
  <c r="I510" i="39"/>
  <c r="I512" i="39"/>
  <c r="I514" i="39"/>
  <c r="I516" i="39"/>
  <c r="I522" i="39"/>
  <c r="I524" i="39"/>
  <c r="I528" i="39"/>
  <c r="I532" i="39"/>
  <c r="I534" i="39"/>
  <c r="I540" i="39"/>
  <c r="I548" i="39"/>
  <c r="I552" i="39"/>
  <c r="I558" i="39"/>
  <c r="I560" i="39"/>
  <c r="I562" i="39"/>
  <c r="I564" i="39"/>
  <c r="I568" i="39"/>
  <c r="I570" i="39"/>
  <c r="I572" i="39"/>
  <c r="I578" i="39"/>
  <c r="I8" i="39"/>
  <c r="I388" i="39"/>
  <c r="F51" i="54"/>
  <c r="F67" i="54"/>
  <c r="F41" i="54"/>
  <c r="F37" i="54"/>
  <c r="F39" i="54"/>
  <c r="F43" i="54"/>
  <c r="F45" i="54"/>
  <c r="F49" i="54"/>
  <c r="F55" i="54"/>
  <c r="F57" i="54"/>
  <c r="F59" i="54"/>
  <c r="F61" i="54"/>
  <c r="F65" i="54"/>
  <c r="F69" i="54"/>
  <c r="F71" i="54"/>
  <c r="F73" i="54"/>
  <c r="F79" i="54"/>
  <c r="F81" i="54"/>
  <c r="F83" i="54"/>
  <c r="F85" i="54"/>
  <c r="F87" i="54"/>
  <c r="F95" i="54"/>
  <c r="F103" i="54"/>
  <c r="F107" i="54"/>
  <c r="F113" i="54"/>
  <c r="F115" i="54"/>
  <c r="F119" i="54"/>
  <c r="F125" i="54"/>
  <c r="F127" i="54"/>
  <c r="F129" i="54"/>
  <c r="F131" i="54"/>
  <c r="F137" i="54"/>
  <c r="D139" i="54" s="1"/>
  <c r="F139" i="54" s="1"/>
  <c r="F141" i="54"/>
  <c r="D143" i="54" s="1"/>
  <c r="F147" i="54"/>
  <c r="F29" i="54"/>
  <c r="D31" i="54" s="1"/>
  <c r="F25" i="54"/>
  <c r="F21" i="54"/>
  <c r="F19" i="54"/>
  <c r="F17" i="54"/>
  <c r="F13" i="54"/>
  <c r="F11" i="54"/>
  <c r="F9" i="54"/>
  <c r="F165" i="39"/>
  <c r="F167" i="39"/>
  <c r="F169" i="39"/>
  <c r="F171" i="39"/>
  <c r="I159" i="39" l="1"/>
  <c r="D159" i="39"/>
  <c r="J44" i="41"/>
  <c r="G18" i="72" s="1"/>
  <c r="C18" i="72" s="1"/>
  <c r="J8" i="40"/>
  <c r="F14" i="72" s="1"/>
  <c r="J102" i="40"/>
  <c r="F16" i="72" s="1"/>
  <c r="C16" i="72" s="1"/>
  <c r="K8" i="43"/>
  <c r="E14" i="72" s="1"/>
  <c r="J542" i="39"/>
  <c r="J516" i="39"/>
  <c r="J421" i="39"/>
  <c r="J473" i="39"/>
  <c r="J358" i="39"/>
  <c r="J382" i="39"/>
  <c r="J223" i="39"/>
  <c r="F143" i="54"/>
  <c r="I580" i="39"/>
  <c r="J580" i="39" s="1"/>
  <c r="D580" i="39"/>
  <c r="I8" i="74"/>
  <c r="J13" i="74" s="1"/>
  <c r="F32" i="74"/>
  <c r="F33" i="74" s="1"/>
  <c r="H8" i="73"/>
  <c r="I8" i="73" s="1"/>
  <c r="J13" i="73" s="1"/>
  <c r="F32" i="73"/>
  <c r="F33" i="73" s="1"/>
  <c r="J13" i="41"/>
  <c r="J17" i="41" s="1"/>
  <c r="I13" i="41" s="1"/>
  <c r="J13" i="40"/>
  <c r="J17" i="40" s="1"/>
  <c r="I17" i="40" s="1"/>
  <c r="J8" i="69"/>
  <c r="J12" i="69" s="1"/>
  <c r="I12" i="69" s="1"/>
  <c r="F146" i="55"/>
  <c r="E11" i="33" s="1"/>
  <c r="J7" i="68"/>
  <c r="F10" i="70"/>
  <c r="F20" i="70"/>
  <c r="F22" i="70"/>
  <c r="F24" i="70"/>
  <c r="F28" i="70"/>
  <c r="F30" i="70"/>
  <c r="F32" i="70"/>
  <c r="F36" i="70"/>
  <c r="F8" i="70"/>
  <c r="F100" i="69"/>
  <c r="F98" i="69"/>
  <c r="F96" i="69"/>
  <c r="F92" i="69"/>
  <c r="F90" i="69"/>
  <c r="F88" i="69"/>
  <c r="F86" i="69"/>
  <c r="F82" i="69"/>
  <c r="F80" i="69"/>
  <c r="F76" i="69"/>
  <c r="F72" i="69"/>
  <c r="F68" i="69"/>
  <c r="F64" i="69"/>
  <c r="F60" i="69"/>
  <c r="F58" i="69"/>
  <c r="F56" i="69"/>
  <c r="F54" i="69"/>
  <c r="F48" i="69"/>
  <c r="F46" i="69"/>
  <c r="F44" i="69"/>
  <c r="F38" i="69"/>
  <c r="F34" i="69"/>
  <c r="F30" i="69"/>
  <c r="F28" i="69"/>
  <c r="F26" i="69"/>
  <c r="F22" i="69"/>
  <c r="F20" i="69"/>
  <c r="F18" i="69"/>
  <c r="F99" i="68"/>
  <c r="F97" i="68"/>
  <c r="F95" i="68"/>
  <c r="F91" i="68"/>
  <c r="F89" i="68"/>
  <c r="F87" i="68"/>
  <c r="F85" i="68"/>
  <c r="F81" i="68"/>
  <c r="F79" i="68"/>
  <c r="F75" i="68"/>
  <c r="F71" i="68"/>
  <c r="F67" i="68"/>
  <c r="F63" i="68"/>
  <c r="F59" i="68"/>
  <c r="F57" i="68"/>
  <c r="F55" i="68"/>
  <c r="F53" i="68"/>
  <c r="F47" i="68"/>
  <c r="F45" i="68"/>
  <c r="F43" i="68"/>
  <c r="F37" i="68"/>
  <c r="F33" i="68"/>
  <c r="F29" i="68"/>
  <c r="F27" i="68"/>
  <c r="F25" i="68"/>
  <c r="F21" i="68"/>
  <c r="F19" i="68"/>
  <c r="F17" i="68"/>
  <c r="F8" i="4"/>
  <c r="F157" i="58"/>
  <c r="F155" i="58"/>
  <c r="F153" i="58"/>
  <c r="F151" i="58"/>
  <c r="F25" i="58"/>
  <c r="C14" i="72" l="1"/>
  <c r="G37" i="70"/>
  <c r="G39" i="70" s="1"/>
  <c r="I27" i="74"/>
  <c r="I29" i="74" s="1"/>
  <c r="I30" i="74" s="1"/>
  <c r="I31" i="74" s="1"/>
  <c r="F34" i="74"/>
  <c r="F35" i="74" s="1"/>
  <c r="I27" i="73"/>
  <c r="F34" i="73"/>
  <c r="F35" i="73" s="1"/>
  <c r="G33" i="70"/>
  <c r="I15" i="41"/>
  <c r="J18" i="41" s="1"/>
  <c r="I17" i="41"/>
  <c r="I13" i="40"/>
  <c r="I8" i="69"/>
  <c r="F102" i="69"/>
  <c r="F578" i="39"/>
  <c r="F580" i="39" s="1"/>
  <c r="F512" i="39"/>
  <c r="F572" i="39"/>
  <c r="F570" i="39"/>
  <c r="F568" i="39"/>
  <c r="F564" i="39"/>
  <c r="F562" i="39"/>
  <c r="F558" i="39"/>
  <c r="F560" i="39"/>
  <c r="F548" i="39"/>
  <c r="F239" i="39"/>
  <c r="F237" i="39"/>
  <c r="F213" i="39"/>
  <c r="F31" i="46"/>
  <c r="D41" i="46"/>
  <c r="F37" i="44"/>
  <c r="I103" i="40" l="1"/>
  <c r="E16" i="64" s="1"/>
  <c r="J18" i="40"/>
  <c r="E12" i="64"/>
  <c r="I102" i="69"/>
  <c r="J13" i="69"/>
  <c r="I29" i="73"/>
  <c r="I30" i="73" s="1"/>
  <c r="I31" i="73" s="1"/>
  <c r="I32" i="73" s="1"/>
  <c r="I33" i="73" s="1"/>
  <c r="E10" i="64"/>
  <c r="I32" i="74"/>
  <c r="I33" i="74" s="1"/>
  <c r="I45" i="41"/>
  <c r="E20" i="64" s="1"/>
  <c r="F101" i="68"/>
  <c r="C6" i="64" s="1"/>
  <c r="F41" i="46"/>
  <c r="I41" i="46"/>
  <c r="F104" i="69"/>
  <c r="F105" i="69" s="1"/>
  <c r="F106" i="69" s="1"/>
  <c r="F107" i="69" s="1"/>
  <c r="F108" i="69" s="1"/>
  <c r="C8" i="64"/>
  <c r="F197" i="39"/>
  <c r="F203" i="39"/>
  <c r="F205" i="39" s="1"/>
  <c r="D41" i="45"/>
  <c r="F41" i="45" s="1"/>
  <c r="J13" i="46" l="1"/>
  <c r="J17" i="46" s="1"/>
  <c r="J42" i="46"/>
  <c r="G24" i="72" s="1"/>
  <c r="C24" i="72" s="1"/>
  <c r="I105" i="40"/>
  <c r="I106" i="40" s="1"/>
  <c r="I107" i="40" s="1"/>
  <c r="I108" i="40" s="1"/>
  <c r="I109" i="40" s="1"/>
  <c r="I110" i="40" s="1"/>
  <c r="I111" i="40" s="1"/>
  <c r="I104" i="69"/>
  <c r="I105" i="69" s="1"/>
  <c r="I106" i="69" s="1"/>
  <c r="I107" i="69" s="1"/>
  <c r="I108" i="69" s="1"/>
  <c r="I109" i="69" s="1"/>
  <c r="I110" i="69" s="1"/>
  <c r="E8" i="64"/>
  <c r="E6" i="64"/>
  <c r="I34" i="74"/>
  <c r="I35" i="74" s="1"/>
  <c r="I34" i="73"/>
  <c r="I35" i="73" s="1"/>
  <c r="I47" i="41"/>
  <c r="I48" i="41" s="1"/>
  <c r="I49" i="41" s="1"/>
  <c r="I50" i="41" s="1"/>
  <c r="I51" i="41" s="1"/>
  <c r="I52" i="41" s="1"/>
  <c r="I53" i="41" s="1"/>
  <c r="I17" i="46"/>
  <c r="I15" i="46"/>
  <c r="I13" i="46"/>
  <c r="J18" i="46" s="1"/>
  <c r="F103" i="68"/>
  <c r="F104" i="68" s="1"/>
  <c r="F105" i="68" s="1"/>
  <c r="F106" i="68" s="1"/>
  <c r="F107" i="68" s="1"/>
  <c r="F108" i="68" s="1"/>
  <c r="F109" i="68" s="1"/>
  <c r="F109" i="69"/>
  <c r="F110" i="69" s="1"/>
  <c r="F37" i="40"/>
  <c r="F309" i="39"/>
  <c r="I43" i="46" l="1"/>
  <c r="E24" i="64" s="1"/>
  <c r="F285" i="39"/>
  <c r="F83" i="40"/>
  <c r="F41" i="40"/>
  <c r="F47" i="40"/>
  <c r="D53" i="45"/>
  <c r="F53" i="45" s="1"/>
  <c r="G13" i="45" l="1"/>
  <c r="G17" i="45" s="1"/>
  <c r="G90" i="45"/>
  <c r="H23" i="72" s="1"/>
  <c r="C23" i="72" s="1"/>
  <c r="F17" i="45"/>
  <c r="F13" i="45"/>
  <c r="F15" i="45"/>
  <c r="I45" i="46"/>
  <c r="I46" i="46" s="1"/>
  <c r="I47" i="46" s="1"/>
  <c r="I48" i="46" s="1"/>
  <c r="I49" i="46" s="1"/>
  <c r="I50" i="46" s="1"/>
  <c r="I51" i="46" s="1"/>
  <c r="F75" i="39"/>
  <c r="G18" i="45" l="1"/>
  <c r="H15" i="72" s="1"/>
  <c r="H39" i="72" s="1"/>
  <c r="F91" i="45"/>
  <c r="F77" i="39"/>
  <c r="I77" i="39"/>
  <c r="F45" i="58"/>
  <c r="D47" i="58" s="1"/>
  <c r="I47" i="58" s="1"/>
  <c r="J88" i="58" s="1"/>
  <c r="G31" i="72" s="1"/>
  <c r="C31" i="72" s="1"/>
  <c r="F27" i="46"/>
  <c r="G67" i="43"/>
  <c r="F27" i="41"/>
  <c r="F25" i="41"/>
  <c r="F43" i="41"/>
  <c r="F39" i="41"/>
  <c r="F23" i="41"/>
  <c r="F61" i="40"/>
  <c r="F57" i="40"/>
  <c r="F53" i="40"/>
  <c r="F447" i="39"/>
  <c r="F445" i="39"/>
  <c r="F443" i="39"/>
  <c r="F439" i="39"/>
  <c r="F437" i="39"/>
  <c r="F461" i="39"/>
  <c r="F510" i="39"/>
  <c r="F508" i="39"/>
  <c r="F542" i="39"/>
  <c r="F516" i="39"/>
  <c r="F506" i="39"/>
  <c r="F469" i="39"/>
  <c r="F473" i="39"/>
  <c r="F368" i="39"/>
  <c r="F372" i="39"/>
  <c r="H91" i="45" l="1"/>
  <c r="E28" i="64"/>
  <c r="C28" i="64"/>
  <c r="H47" i="72"/>
  <c r="H45" i="72"/>
  <c r="F30" i="57"/>
  <c r="F146" i="57" s="1"/>
  <c r="E13" i="33" s="1"/>
  <c r="F93" i="45"/>
  <c r="F94" i="45" s="1"/>
  <c r="F95" i="45" s="1"/>
  <c r="F96" i="45" s="1"/>
  <c r="F97" i="45" s="1"/>
  <c r="F98" i="45" s="1"/>
  <c r="F99" i="45" s="1"/>
  <c r="F30" i="59"/>
  <c r="F146" i="59" s="1"/>
  <c r="E15" i="33" s="1"/>
  <c r="F31" i="54"/>
  <c r="F149" i="54" s="1"/>
  <c r="F47" i="58"/>
  <c r="J13" i="58"/>
  <c r="J17" i="58" s="1"/>
  <c r="F137" i="39"/>
  <c r="F23" i="46"/>
  <c r="D63" i="66"/>
  <c r="F43" i="66"/>
  <c r="F25" i="66"/>
  <c r="F23" i="66"/>
  <c r="F67" i="66"/>
  <c r="D59" i="66"/>
  <c r="D57" i="66"/>
  <c r="D53" i="66"/>
  <c r="D51" i="66"/>
  <c r="I51" i="66" s="1"/>
  <c r="F41" i="41"/>
  <c r="I15" i="58" l="1"/>
  <c r="I17" i="58"/>
  <c r="I13" i="58"/>
  <c r="E9" i="33"/>
  <c r="F59" i="66"/>
  <c r="I59" i="66"/>
  <c r="F57" i="66"/>
  <c r="I57" i="66"/>
  <c r="F63" i="66"/>
  <c r="I63" i="66"/>
  <c r="F53" i="66"/>
  <c r="I53" i="66"/>
  <c r="J64" i="66" s="1"/>
  <c r="G28" i="72" s="1"/>
  <c r="C28" i="72" s="1"/>
  <c r="F51" i="66"/>
  <c r="D37" i="66"/>
  <c r="I37" i="66" s="1"/>
  <c r="D31" i="66"/>
  <c r="I31" i="66" s="1"/>
  <c r="F37" i="66"/>
  <c r="F77" i="40"/>
  <c r="F65" i="40"/>
  <c r="F233" i="39"/>
  <c r="F235" i="39"/>
  <c r="F153" i="39"/>
  <c r="F151" i="39"/>
  <c r="F145" i="39"/>
  <c r="F141" i="39"/>
  <c r="F139" i="39"/>
  <c r="F245" i="39"/>
  <c r="F289" i="39"/>
  <c r="F261" i="39"/>
  <c r="F227" i="39"/>
  <c r="F223" i="39"/>
  <c r="F215" i="39"/>
  <c r="F217" i="39"/>
  <c r="F219" i="39"/>
  <c r="J18" i="58" l="1"/>
  <c r="I163" i="58"/>
  <c r="E26" i="64" s="1"/>
  <c r="D33" i="66"/>
  <c r="I33" i="66" s="1"/>
  <c r="F33" i="66"/>
  <c r="F31" i="66"/>
  <c r="D39" i="66"/>
  <c r="F161" i="39"/>
  <c r="F147" i="39"/>
  <c r="F157" i="39"/>
  <c r="F159" i="39" s="1"/>
  <c r="F366" i="39"/>
  <c r="F18" i="39"/>
  <c r="F16" i="39"/>
  <c r="F14" i="39"/>
  <c r="F12" i="39"/>
  <c r="F81" i="39"/>
  <c r="F83" i="39" s="1"/>
  <c r="F193" i="39"/>
  <c r="F195" i="39" s="1"/>
  <c r="F189" i="39"/>
  <c r="F185" i="39"/>
  <c r="F183" i="39"/>
  <c r="I164" i="58" l="1"/>
  <c r="I165" i="58" s="1"/>
  <c r="I166" i="58" s="1"/>
  <c r="I167" i="58" s="1"/>
  <c r="I168" i="58" s="1"/>
  <c r="I169" i="58" s="1"/>
  <c r="I170" i="58" s="1"/>
  <c r="L163" i="58"/>
  <c r="F163" i="39"/>
  <c r="I163" i="39"/>
  <c r="F187" i="39"/>
  <c r="I187" i="39"/>
  <c r="F39" i="66"/>
  <c r="F69" i="66" s="1"/>
  <c r="I39" i="66"/>
  <c r="F89" i="40"/>
  <c r="F79" i="40"/>
  <c r="F29" i="40"/>
  <c r="F143" i="39"/>
  <c r="F121" i="39"/>
  <c r="F63" i="39"/>
  <c r="F61" i="39"/>
  <c r="F57" i="39"/>
  <c r="F55" i="39"/>
  <c r="F53" i="39"/>
  <c r="F51" i="39"/>
  <c r="F49" i="39"/>
  <c r="F47" i="39"/>
  <c r="F45" i="39"/>
  <c r="F43" i="39"/>
  <c r="F39" i="39"/>
  <c r="F37" i="39"/>
  <c r="F35" i="39"/>
  <c r="F33" i="39"/>
  <c r="F31" i="39"/>
  <c r="J13" i="66" l="1"/>
  <c r="J17" i="66" s="1"/>
  <c r="J44" i="66"/>
  <c r="G27" i="72" s="1"/>
  <c r="C27" i="72" s="1"/>
  <c r="I581" i="39"/>
  <c r="E7" i="33" s="1"/>
  <c r="I17" i="66"/>
  <c r="I15" i="66"/>
  <c r="I13" i="66"/>
  <c r="J18" i="66" s="1"/>
  <c r="G15" i="72" s="1"/>
  <c r="G39" i="72" s="1"/>
  <c r="F71" i="66"/>
  <c r="F72" i="66" s="1"/>
  <c r="F73" i="66" s="1"/>
  <c r="F74" i="66" s="1"/>
  <c r="F75" i="66" s="1"/>
  <c r="F76" i="66" s="1"/>
  <c r="F77" i="66" s="1"/>
  <c r="F21" i="40"/>
  <c r="I69" i="66" l="1"/>
  <c r="G45" i="72"/>
  <c r="G47" i="72"/>
  <c r="F317" i="39"/>
  <c r="F301" i="39"/>
  <c r="K69" i="66" l="1"/>
  <c r="E22" i="64"/>
  <c r="I71" i="66"/>
  <c r="I72" i="66" s="1"/>
  <c r="I73" i="66" s="1"/>
  <c r="I74" i="66" s="1"/>
  <c r="I75" i="66" s="1"/>
  <c r="I76" i="66" s="1"/>
  <c r="I77" i="66" s="1"/>
  <c r="F494" i="39"/>
  <c r="F405" i="39" l="1"/>
  <c r="F388" i="39"/>
  <c r="G23" i="2"/>
  <c r="G35" i="43"/>
  <c r="F95" i="40"/>
  <c r="F93" i="40"/>
  <c r="F31" i="40"/>
  <c r="F27" i="40"/>
  <c r="F55" i="58" l="1"/>
  <c r="F41" i="58"/>
  <c r="F35" i="41" l="1"/>
  <c r="F33" i="41"/>
  <c r="F149" i="39"/>
  <c r="F8" i="39"/>
  <c r="F45" i="41" l="1"/>
  <c r="F500" i="39"/>
  <c r="F498" i="39"/>
  <c r="F496" i="39"/>
  <c r="F492" i="39"/>
  <c r="G7" i="2" l="1"/>
  <c r="G9" i="2"/>
  <c r="G11" i="2"/>
  <c r="G13" i="2"/>
  <c r="G15" i="2"/>
  <c r="G19" i="2"/>
  <c r="G21" i="2"/>
  <c r="G29" i="2"/>
  <c r="G31" i="2"/>
  <c r="G33" i="2"/>
  <c r="G25" i="2"/>
  <c r="G35" i="2"/>
  <c r="G27" i="2"/>
  <c r="G39" i="2"/>
  <c r="E41" i="2" s="1"/>
  <c r="G41" i="2" s="1"/>
  <c r="G45" i="2"/>
  <c r="G47" i="2"/>
  <c r="F10" i="4"/>
  <c r="F12" i="4"/>
  <c r="F14" i="4"/>
  <c r="F16" i="4"/>
  <c r="F18" i="4"/>
  <c r="F26" i="4"/>
  <c r="F30" i="4"/>
  <c r="F36" i="4"/>
  <c r="F42" i="4"/>
  <c r="F48" i="4"/>
  <c r="F54" i="4"/>
  <c r="F27" i="58"/>
  <c r="F29" i="58"/>
  <c r="F33" i="58"/>
  <c r="F35" i="58"/>
  <c r="F37" i="58"/>
  <c r="F53" i="58"/>
  <c r="F57" i="58"/>
  <c r="F59" i="58"/>
  <c r="F63" i="58"/>
  <c r="F65" i="58"/>
  <c r="F69" i="58"/>
  <c r="F71" i="58"/>
  <c r="F73" i="58"/>
  <c r="F75" i="58"/>
  <c r="F79" i="58"/>
  <c r="F81" i="58"/>
  <c r="F83" i="58"/>
  <c r="F85" i="58"/>
  <c r="F87" i="58"/>
  <c r="F93" i="58"/>
  <c r="F95" i="58"/>
  <c r="F97" i="58"/>
  <c r="F99" i="58"/>
  <c r="F101" i="58"/>
  <c r="F109" i="58"/>
  <c r="F117" i="58"/>
  <c r="F127" i="58"/>
  <c r="F129" i="58"/>
  <c r="F133" i="58"/>
  <c r="F139" i="58"/>
  <c r="F141" i="58"/>
  <c r="F143" i="58"/>
  <c r="F145" i="58"/>
  <c r="F161" i="58"/>
  <c r="F4" i="3"/>
  <c r="F10" i="3"/>
  <c r="F12" i="3"/>
  <c r="F16" i="3"/>
  <c r="F18" i="3"/>
  <c r="F22" i="3"/>
  <c r="F24" i="3"/>
  <c r="F28" i="3"/>
  <c r="F30" i="3"/>
  <c r="F34" i="3"/>
  <c r="F36" i="3"/>
  <c r="D38" i="3"/>
  <c r="F38" i="3" s="1"/>
  <c r="F42" i="3"/>
  <c r="D44" i="3" s="1"/>
  <c r="F44" i="3" s="1"/>
  <c r="F48" i="3"/>
  <c r="F50" i="3"/>
  <c r="F54" i="3"/>
  <c r="F56" i="3"/>
  <c r="F89" i="39"/>
  <c r="F91" i="39"/>
  <c r="F93" i="39"/>
  <c r="F22" i="39"/>
  <c r="F24" i="39"/>
  <c r="F95" i="39"/>
  <c r="F101" i="39"/>
  <c r="F105" i="39"/>
  <c r="F119" i="39"/>
  <c r="F123" i="39"/>
  <c r="F125" i="39"/>
  <c r="F129" i="39"/>
  <c r="F131" i="39"/>
  <c r="F133" i="39"/>
  <c r="F135" i="39"/>
  <c r="F127" i="39"/>
  <c r="F107" i="39"/>
  <c r="F111" i="39"/>
  <c r="F113" i="39"/>
  <c r="F115" i="39"/>
  <c r="F103" i="39"/>
  <c r="F175" i="39"/>
  <c r="F177" i="39"/>
  <c r="F251" i="39"/>
  <c r="F257" i="39"/>
  <c r="F263" i="39"/>
  <c r="F267" i="39"/>
  <c r="F269" i="39"/>
  <c r="F275" i="39"/>
  <c r="F277" i="39"/>
  <c r="F293" i="39"/>
  <c r="F313" i="39"/>
  <c r="F305" i="39"/>
  <c r="F295" i="39"/>
  <c r="F325" i="39"/>
  <c r="F327" i="39"/>
  <c r="F332" i="39"/>
  <c r="F334" i="39"/>
  <c r="F342" i="39"/>
  <c r="F346" i="39"/>
  <c r="F348" i="39"/>
  <c r="F350" i="39"/>
  <c r="F354" i="39"/>
  <c r="F356" i="39"/>
  <c r="F358" i="39"/>
  <c r="F376" i="39"/>
  <c r="F380" i="39"/>
  <c r="F382" i="39"/>
  <c r="F390" i="39"/>
  <c r="F399" i="39"/>
  <c r="F403" i="39"/>
  <c r="F392" i="39"/>
  <c r="F411" i="39"/>
  <c r="F413" i="39"/>
  <c r="F419" i="39"/>
  <c r="F421" i="39"/>
  <c r="F429" i="39"/>
  <c r="F431" i="39"/>
  <c r="F453" i="39"/>
  <c r="F457" i="39"/>
  <c r="F465" i="39"/>
  <c r="F482" i="39"/>
  <c r="F484" i="39"/>
  <c r="F486" i="39"/>
  <c r="F488" i="39"/>
  <c r="F514" i="39"/>
  <c r="F522" i="39"/>
  <c r="F524" i="39"/>
  <c r="F528" i="39"/>
  <c r="F532" i="39"/>
  <c r="F534" i="39"/>
  <c r="F540" i="39"/>
  <c r="F552" i="39"/>
  <c r="F47" i="44"/>
  <c r="F45" i="44"/>
  <c r="F41" i="44"/>
  <c r="F39" i="44"/>
  <c r="F33" i="44"/>
  <c r="D29" i="44"/>
  <c r="F25" i="44"/>
  <c r="E77" i="43"/>
  <c r="G75" i="43"/>
  <c r="G73" i="43"/>
  <c r="G71" i="43"/>
  <c r="G63" i="43"/>
  <c r="G61" i="43"/>
  <c r="G57" i="43"/>
  <c r="G55" i="43"/>
  <c r="E51" i="43"/>
  <c r="E45" i="43"/>
  <c r="G27" i="43"/>
  <c r="F39" i="40"/>
  <c r="F87" i="40"/>
  <c r="F85" i="40"/>
  <c r="F81" i="40"/>
  <c r="F75" i="40"/>
  <c r="F71" i="40"/>
  <c r="F67" i="40"/>
  <c r="F33" i="40"/>
  <c r="E31" i="43"/>
  <c r="J31" i="43" s="1"/>
  <c r="G25" i="43"/>
  <c r="F56" i="4" l="1"/>
  <c r="I56" i="4"/>
  <c r="F50" i="4"/>
  <c r="I50" i="4"/>
  <c r="F44" i="4"/>
  <c r="I44" i="4"/>
  <c r="F38" i="4"/>
  <c r="I38" i="4"/>
  <c r="F28" i="4"/>
  <c r="I28" i="4"/>
  <c r="F58" i="3"/>
  <c r="E17" i="33" s="1"/>
  <c r="F163" i="58"/>
  <c r="F29" i="44"/>
  <c r="I29" i="44"/>
  <c r="J48" i="44" s="1"/>
  <c r="F22" i="72" s="1"/>
  <c r="C22" i="72" s="1"/>
  <c r="F103" i="40"/>
  <c r="G51" i="43"/>
  <c r="J51" i="43"/>
  <c r="G77" i="43"/>
  <c r="J77" i="43"/>
  <c r="G47" i="43"/>
  <c r="J47" i="43"/>
  <c r="G45" i="43"/>
  <c r="J45" i="43"/>
  <c r="G43" i="43"/>
  <c r="J43" i="43"/>
  <c r="K78" i="43" s="1"/>
  <c r="E21" i="72" s="1"/>
  <c r="C21" i="72" s="1"/>
  <c r="F581" i="39"/>
  <c r="C15" i="33"/>
  <c r="C11" i="33"/>
  <c r="F35" i="46"/>
  <c r="F43" i="46" s="1"/>
  <c r="F47" i="41"/>
  <c r="C13" i="33"/>
  <c r="G49" i="2"/>
  <c r="G31" i="43"/>
  <c r="J13" i="44" l="1"/>
  <c r="J17" i="44" s="1"/>
  <c r="C17" i="33"/>
  <c r="K13" i="43"/>
  <c r="K17" i="43" s="1"/>
  <c r="J15" i="43" s="1"/>
  <c r="G79" i="43"/>
  <c r="F49" i="44"/>
  <c r="C9" i="33"/>
  <c r="C7" i="33"/>
  <c r="F583" i="39"/>
  <c r="F165" i="58"/>
  <c r="F166" i="58" s="1"/>
  <c r="F167" i="58" s="1"/>
  <c r="F168" i="58" s="1"/>
  <c r="F169" i="58" s="1"/>
  <c r="F170" i="58" s="1"/>
  <c r="F171" i="58" s="1"/>
  <c r="F48" i="41"/>
  <c r="F49" i="41" s="1"/>
  <c r="F105" i="40"/>
  <c r="F106" i="40" s="1"/>
  <c r="F107" i="40" s="1"/>
  <c r="F51" i="44" l="1"/>
  <c r="F52" i="44" s="1"/>
  <c r="F53" i="44" s="1"/>
  <c r="F54" i="44" s="1"/>
  <c r="F55" i="44" s="1"/>
  <c r="I13" i="44"/>
  <c r="I17" i="44"/>
  <c r="I15" i="44"/>
  <c r="G81" i="43"/>
  <c r="G82" i="43" s="1"/>
  <c r="G83" i="43" s="1"/>
  <c r="J17" i="43"/>
  <c r="J13" i="43"/>
  <c r="F50" i="41"/>
  <c r="F51" i="41" s="1"/>
  <c r="F108" i="40"/>
  <c r="F109" i="40" s="1"/>
  <c r="F110" i="40" s="1"/>
  <c r="F111" i="40" s="1"/>
  <c r="J18" i="44" l="1"/>
  <c r="F15" i="72" s="1"/>
  <c r="F39" i="72" s="1"/>
  <c r="K18" i="43"/>
  <c r="E15" i="72" s="1"/>
  <c r="E39" i="72" s="1"/>
  <c r="J79" i="43"/>
  <c r="E14" i="64" s="1"/>
  <c r="I49" i="44"/>
  <c r="J81" i="43"/>
  <c r="J82" i="43" s="1"/>
  <c r="J83" i="43" s="1"/>
  <c r="J84" i="43" s="1"/>
  <c r="J85" i="43" s="1"/>
  <c r="J86" i="43" s="1"/>
  <c r="J87" i="43" s="1"/>
  <c r="F45" i="46"/>
  <c r="F46" i="46" s="1"/>
  <c r="F47" i="46" s="1"/>
  <c r="F52" i="41"/>
  <c r="F53" i="41" s="1"/>
  <c r="F56" i="44"/>
  <c r="F57" i="44" s="1"/>
  <c r="G84" i="43"/>
  <c r="G85" i="43" s="1"/>
  <c r="K49" i="44" l="1"/>
  <c r="E18" i="64"/>
  <c r="F47" i="72"/>
  <c r="F45" i="72"/>
  <c r="E47" i="72"/>
  <c r="E45" i="72"/>
  <c r="I51" i="44"/>
  <c r="I52" i="44" s="1"/>
  <c r="I53" i="44" s="1"/>
  <c r="I54" i="44" s="1"/>
  <c r="I55" i="44" s="1"/>
  <c r="I56" i="44" s="1"/>
  <c r="I57" i="44" s="1"/>
  <c r="C31" i="64"/>
  <c r="D31" i="64" s="1"/>
  <c r="F48" i="46"/>
  <c r="F49" i="46" s="1"/>
  <c r="F50" i="46" s="1"/>
  <c r="F51" i="46" s="1"/>
  <c r="G86" i="43"/>
  <c r="G87" i="43" s="1"/>
  <c r="G80" i="66" s="1"/>
  <c r="C33" i="64" l="1"/>
  <c r="C35" i="64" s="1"/>
  <c r="C37" i="64" s="1"/>
  <c r="C39" i="64" s="1"/>
  <c r="C41" i="64" s="1"/>
  <c r="C43" i="64" s="1"/>
  <c r="H82" i="66"/>
  <c r="G56" i="46" l="1"/>
  <c r="J11" i="68"/>
  <c r="I9" i="68" s="1"/>
  <c r="I11" i="68" l="1"/>
  <c r="I7" i="68"/>
  <c r="I101" i="68" l="1"/>
  <c r="J101" i="68" s="1"/>
  <c r="J12" i="68"/>
  <c r="D15" i="72" s="1"/>
  <c r="C15" i="72" l="1"/>
  <c r="C39" i="72" s="1"/>
  <c r="D39" i="72"/>
  <c r="I103" i="68"/>
  <c r="I104" i="68" s="1"/>
  <c r="I105" i="68" s="1"/>
  <c r="E31" i="64"/>
  <c r="E33" i="64" l="1"/>
  <c r="E35" i="64" s="1"/>
  <c r="E37" i="64" s="1"/>
  <c r="E39" i="64" s="1"/>
  <c r="E41" i="64" s="1"/>
  <c r="E43" i="64" s="1"/>
  <c r="F22" i="4"/>
  <c r="F28" i="64"/>
  <c r="F12" i="64"/>
  <c r="F26" i="64"/>
  <c r="F10" i="64"/>
  <c r="F22" i="64"/>
  <c r="F20" i="64"/>
  <c r="F18" i="64"/>
  <c r="F16" i="64"/>
  <c r="F14" i="64"/>
  <c r="F24" i="64"/>
  <c r="F6" i="64"/>
  <c r="F8" i="64"/>
  <c r="D45" i="72"/>
  <c r="J45" i="72" s="1"/>
  <c r="D47" i="72"/>
  <c r="J39" i="72"/>
  <c r="C47" i="72"/>
  <c r="C45" i="72"/>
  <c r="I106" i="68"/>
  <c r="I107" i="68" s="1"/>
  <c r="G22" i="64" l="1"/>
  <c r="I22" i="4"/>
  <c r="I24" i="4" s="1"/>
  <c r="I58" i="4" s="1"/>
  <c r="E19" i="33" s="1"/>
  <c r="G28" i="64"/>
  <c r="F29" i="64"/>
  <c r="G24" i="4"/>
  <c r="I108" i="68"/>
  <c r="I109" i="68" s="1"/>
  <c r="D24" i="4" l="1"/>
  <c r="F24" i="4" s="1"/>
  <c r="F58" i="4" s="1"/>
  <c r="C19" i="33" s="1"/>
  <c r="G81" i="66" s="1"/>
  <c r="G82" i="66" s="1"/>
  <c r="G19" i="33"/>
  <c r="E21" i="33"/>
  <c r="E23" i="33" l="1"/>
  <c r="F39" i="70" s="1"/>
  <c r="C21" i="33" s="1"/>
  <c r="C26" i="33" s="1"/>
  <c r="C29" i="33" s="1"/>
  <c r="C31" i="33" s="1"/>
  <c r="C33" i="33" s="1"/>
  <c r="C35" i="33" s="1"/>
  <c r="C37" i="33" s="1"/>
  <c r="E24" i="33" l="1"/>
  <c r="E26" i="33" s="1"/>
  <c r="E29" i="33" s="1"/>
  <c r="E31" i="33" s="1"/>
  <c r="E33" i="33" s="1"/>
  <c r="E35" i="33" s="1"/>
  <c r="E37" i="33" s="1"/>
  <c r="B50" i="72" s="1"/>
</calcChain>
</file>

<file path=xl/sharedStrings.xml><?xml version="1.0" encoding="utf-8"?>
<sst xmlns="http://schemas.openxmlformats.org/spreadsheetml/2006/main" count="3377" uniqueCount="1272">
  <si>
    <t>Prov Sum</t>
  </si>
  <si>
    <t>%</t>
  </si>
  <si>
    <t>Lump Sum</t>
  </si>
  <si>
    <t>Month</t>
  </si>
  <si>
    <t>PC Sum</t>
  </si>
  <si>
    <t>m²</t>
  </si>
  <si>
    <t>No</t>
  </si>
  <si>
    <t>ACCOMMODATION OF TRAFFIC</t>
  </si>
  <si>
    <t>km</t>
  </si>
  <si>
    <t>m³</t>
  </si>
  <si>
    <t>Temporary traffic-control facilities:</t>
  </si>
  <si>
    <t>man-day</t>
  </si>
  <si>
    <t xml:space="preserve"> </t>
  </si>
  <si>
    <t>Accommodation of traffic where the road is constructed in half-widths</t>
  </si>
  <si>
    <t>The provision and maintenance of safety equipment for use by the Resident Engineer:</t>
  </si>
  <si>
    <t>(a) Fixed penalty for non-compliance with Traffic Safety requirements per occurrence</t>
  </si>
  <si>
    <t>(b) Time-related penalty</t>
  </si>
  <si>
    <t>hour</t>
  </si>
  <si>
    <t>m³km</t>
  </si>
  <si>
    <t>CLEARING AND GRUBBING</t>
  </si>
  <si>
    <t>ha</t>
  </si>
  <si>
    <t>DRAINS</t>
  </si>
  <si>
    <t>t</t>
  </si>
  <si>
    <t xml:space="preserve"> m²</t>
  </si>
  <si>
    <t>No.</t>
  </si>
  <si>
    <t>Contractors management fee for managing emerging contractors under CPG</t>
  </si>
  <si>
    <t xml:space="preserve"> m³</t>
  </si>
  <si>
    <t xml:space="preserve"> litre</t>
  </si>
  <si>
    <t>100 mm cores in asphalt paving</t>
  </si>
  <si>
    <t xml:space="preserve"> No</t>
  </si>
  <si>
    <t>Road sign boards with painted or coloured semi-matt background. Symbols, lettering and borders in semi-matt black or in Class 1 retro-reflective material, where the sign board is constructed from:</t>
  </si>
  <si>
    <t>Road sign supports (overhead road sign structures excluded):</t>
  </si>
  <si>
    <t xml:space="preserve"> m</t>
  </si>
  <si>
    <t xml:space="preserve"> km</t>
  </si>
  <si>
    <t>Amount</t>
  </si>
  <si>
    <t>m</t>
  </si>
  <si>
    <t>Sub Total 1</t>
  </si>
  <si>
    <t>Sub Total 2</t>
  </si>
  <si>
    <t>Sub Total 3</t>
  </si>
  <si>
    <t>VAT 15%</t>
  </si>
  <si>
    <t>Total</t>
  </si>
  <si>
    <t>LI</t>
  </si>
  <si>
    <t>Setting out and premarking the lines (excluding traffic island markings, lettering and symbols)</t>
  </si>
  <si>
    <t>Quantity</t>
  </si>
  <si>
    <t>Item</t>
  </si>
  <si>
    <t>Description</t>
  </si>
  <si>
    <t>Unit</t>
  </si>
  <si>
    <t>Rate</t>
  </si>
  <si>
    <t>Sum</t>
  </si>
  <si>
    <t xml:space="preserve"> Lump Sum </t>
  </si>
  <si>
    <t>Rate Only</t>
  </si>
  <si>
    <t>Prov. Sum</t>
  </si>
  <si>
    <t>ROAD SIGNS</t>
  </si>
  <si>
    <t>Km</t>
  </si>
  <si>
    <t>Prov.Sum</t>
  </si>
  <si>
    <t>Payments associated with the NYS programme only:</t>
  </si>
  <si>
    <t>(d) Training of the NYS youth workers:</t>
  </si>
  <si>
    <t>(i) Provision of training for the NYS youth workers.</t>
  </si>
  <si>
    <t>(e) Liaison with the Employer’s project manager and the training service provider:</t>
  </si>
  <si>
    <t>(ii) Liaison conducted by the senior site foreman.</t>
  </si>
  <si>
    <t>(i) Liaison conducted by the Construction Manager.</t>
  </si>
  <si>
    <t>Total Carried Forward to Summary Page</t>
  </si>
  <si>
    <t>CONTRACT PARTICIPATION GOALS</t>
  </si>
  <si>
    <t>Construction Works for Targeted Enterprises</t>
  </si>
  <si>
    <t>Training of learners employed by Targeted Enterprise subcontractors:</t>
  </si>
  <si>
    <t>SCHEDULE A:</t>
  </si>
  <si>
    <t>SCHEDULE F</t>
  </si>
  <si>
    <t>ROADWORKS</t>
  </si>
  <si>
    <t>REQUIREMENTS OF EPWP</t>
  </si>
  <si>
    <t>SMALL CONTRACTOR DEVELOPMENT</t>
  </si>
  <si>
    <t>Totals of Schedule of Quantities brought forward:</t>
  </si>
  <si>
    <t>DESCRIPTION</t>
  </si>
  <si>
    <t>AMOUNT</t>
  </si>
  <si>
    <t>SUBTOTAL 1</t>
  </si>
  <si>
    <t>CONTINGENCIES (10% OF SUBTOTAL 1)</t>
  </si>
  <si>
    <t>ADD:</t>
  </si>
  <si>
    <t>SUBTOTAL 2</t>
  </si>
  <si>
    <t>SUBTOTAL 3</t>
  </si>
  <si>
    <t>VAT (15% OF SUBTOTAL 3)</t>
  </si>
  <si>
    <t>TOTAL ESTIMATE</t>
  </si>
  <si>
    <t>Cont 10%</t>
  </si>
  <si>
    <t>SUMMARY SHEET</t>
  </si>
  <si>
    <t>Repairing or replacing existing drainage systems</t>
  </si>
  <si>
    <t>Temporary culverts:</t>
  </si>
  <si>
    <t>Synthetic-fibre filter fabric (needle punched grade A)</t>
  </si>
  <si>
    <t>Excavation:</t>
  </si>
  <si>
    <t>Backfilling:</t>
  </si>
  <si>
    <t>Concrete pipe culverts:</t>
  </si>
  <si>
    <t>kg</t>
  </si>
  <si>
    <t>Plaster</t>
  </si>
  <si>
    <t>Inlet, outlet, transition and similar structures:</t>
  </si>
  <si>
    <t>BORROW MATERIALS</t>
  </si>
  <si>
    <t>STABILISATION</t>
  </si>
  <si>
    <t>Chemical stabilisation (250 mm thick) extra over unstabilised compacted layers (C4 Subbase)</t>
  </si>
  <si>
    <t>Provision and application of water for curing</t>
  </si>
  <si>
    <t>kl</t>
  </si>
  <si>
    <t>l</t>
  </si>
  <si>
    <t>PRIME COAT</t>
  </si>
  <si>
    <t>Reflective Plates</t>
  </si>
  <si>
    <t>FENCING</t>
  </si>
  <si>
    <t>Supply and erect new fencing material for new fences and for supplementing material in existing fences which are being repaired or removed</t>
  </si>
  <si>
    <t xml:space="preserve"> No.</t>
  </si>
  <si>
    <t>Moving existing fences and gates:</t>
  </si>
  <si>
    <t>LANDSCAPING AND PLANTING PLANTS</t>
  </si>
  <si>
    <t>Trimming:</t>
  </si>
  <si>
    <t>FINISHING THE ROAD AND ROAD RESERVE AND TREATING OLD ROADS</t>
  </si>
  <si>
    <t>Finishing the road and road reserve:</t>
  </si>
  <si>
    <t>(iv) Procurement process for the totality of all tenders concluded for the appointment of CIDB contractor grading designation 6CE PE Targeted Enterprise subcontractors (1 x individual tenders prescribed, 40 copies of the tender document required for each individual tender)</t>
  </si>
  <si>
    <t xml:space="preserve">Galvanized gabion mattresses 12m x 1m x 0,3m </t>
  </si>
  <si>
    <t>Filter fabric - Class C</t>
  </si>
  <si>
    <t>Drainage</t>
  </si>
  <si>
    <t>Imported material</t>
  </si>
  <si>
    <t>Rockfill</t>
  </si>
  <si>
    <t>Crushed stone (G5)</t>
  </si>
  <si>
    <t>Granular Material (river sand broomed into rockfill)</t>
  </si>
  <si>
    <t>FALSEWORK, FORMWORK AND CONCRETE FINISH</t>
  </si>
  <si>
    <t>Vertical formwork to provide :</t>
  </si>
  <si>
    <t>Class F1 surface finish to concealed surfaces</t>
  </si>
  <si>
    <t>Class F2 surface finish to exposed surfaces</t>
  </si>
  <si>
    <t xml:space="preserve">2.1 x 2.4m Box Culvert, wing walls, parapets, cut-off walls </t>
  </si>
  <si>
    <t>High yield stress steel bars, hot rolled, deformed</t>
  </si>
  <si>
    <t>Cast in situ concrete:</t>
  </si>
  <si>
    <t>40/19 Mpa in:</t>
  </si>
  <si>
    <t>Culvert Walls, Deck, wings wall, apron slab and beams, splitter blocks etc.</t>
  </si>
  <si>
    <t>Expansion joints</t>
  </si>
  <si>
    <t xml:space="preserve">15mm thick x 260mm wide  bitumen impregnated soft board </t>
  </si>
  <si>
    <t>15mm x 20mm silicone sealant joint filler</t>
  </si>
  <si>
    <t>Numbers formed in concrete</t>
  </si>
  <si>
    <t>no</t>
  </si>
  <si>
    <t>Drainage pipes and weep holes</t>
  </si>
  <si>
    <t>65mm diameter perforated drainage pipes (laid vertically and horizontally)</t>
  </si>
  <si>
    <t>75mm dia. Weep holes cast through culvert wall</t>
  </si>
  <si>
    <t>66.21 a</t>
  </si>
  <si>
    <t>Cost of testing</t>
  </si>
  <si>
    <t>Provision of concrete test cube moulds and Slump cone</t>
  </si>
  <si>
    <t>Paint External walls with two coats Bitumen</t>
  </si>
  <si>
    <t>SCHEDULE B/1:</t>
  </si>
  <si>
    <t>SCHEDULE B/2:</t>
  </si>
  <si>
    <t>SCHEDULE B/3:</t>
  </si>
  <si>
    <t>BOX CULVERT STC 4231</t>
  </si>
  <si>
    <t>BOX CULVERT STC 4232</t>
  </si>
  <si>
    <t>BOX CULVERT STC 4233</t>
  </si>
  <si>
    <t xml:space="preserve">Galvanized gabion boxes 2m x 1m x 1m </t>
  </si>
  <si>
    <t>CONTRACT PRICE ADJUSTMENT (8% OF SUBTOTAL 2)</t>
  </si>
  <si>
    <t>CPA 8%</t>
  </si>
  <si>
    <t>CPA 6%</t>
  </si>
  <si>
    <t>CPG SUMMARY SHEET</t>
  </si>
  <si>
    <t>SCHEDULE B/5:</t>
  </si>
  <si>
    <t>BOX CULVERT STC 4235</t>
  </si>
  <si>
    <t>C1.3</t>
  </si>
  <si>
    <t>CONTRACTOR'S SITE ESTABLISHMENT AND GENERAL OBLIGATIONS</t>
  </si>
  <si>
    <t>C.1.3.1</t>
  </si>
  <si>
    <t>The Contractor's general obligations</t>
  </si>
  <si>
    <t>Fixed obligations.</t>
  </si>
  <si>
    <t>C1.3.1.2</t>
  </si>
  <si>
    <t>C1.3.1.1</t>
  </si>
  <si>
    <t>Value-related obligations.</t>
  </si>
  <si>
    <t>C1.3.1.3</t>
  </si>
  <si>
    <t>Time-related obligations.</t>
  </si>
  <si>
    <t>C1.2.5</t>
  </si>
  <si>
    <t>Safety</t>
  </si>
  <si>
    <t>C1.2.5.1</t>
  </si>
  <si>
    <t>Health and safety plan</t>
  </si>
  <si>
    <t>C1.2.5.2</t>
  </si>
  <si>
    <t>Implementation of health and safety plan</t>
  </si>
  <si>
    <t>C1.2.1</t>
  </si>
  <si>
    <t>Environmental Management</t>
  </si>
  <si>
    <t>C1.2.1.1</t>
  </si>
  <si>
    <t>Monitoring of compliance with and reporting on the EMP</t>
  </si>
  <si>
    <t>C1.4</t>
  </si>
  <si>
    <t>FACILITIES FOR THE ENGINEER</t>
  </si>
  <si>
    <t>C1.4.1.1</t>
  </si>
  <si>
    <t>Offices and conference room</t>
  </si>
  <si>
    <t>C1.4.1.7</t>
  </si>
  <si>
    <t>Ablutions Units (interior floor space). Minimum of a Sanitec VIP Toilet including all Plumbing fittings, Water supplies, septic Tanks, Soakaways, etc.</t>
  </si>
  <si>
    <t>C1.4.3</t>
  </si>
  <si>
    <t>Items measured by number</t>
  </si>
  <si>
    <t>C1.4.3.1</t>
  </si>
  <si>
    <t>C1.4.3.5</t>
  </si>
  <si>
    <t>C1.4.3.8</t>
  </si>
  <si>
    <t>220/250 volt power points (2 x15A).</t>
  </si>
  <si>
    <t>C1.4.3.15</t>
  </si>
  <si>
    <t>Single 1500 mm, 58 watt flourescent tube ceiling light.</t>
  </si>
  <si>
    <t>C1.4.3.23</t>
  </si>
  <si>
    <t>Fire extinguishers 9.0kg, dry powder type.</t>
  </si>
  <si>
    <t>C1.4.3.24</t>
  </si>
  <si>
    <t>C1.4.2.6</t>
  </si>
  <si>
    <t>Roller blinds, opaque type.</t>
  </si>
  <si>
    <t>C1.4.2.8</t>
  </si>
  <si>
    <t>C1.4.2.9</t>
  </si>
  <si>
    <t>C1.4.1.6</t>
  </si>
  <si>
    <t>C1.4.5</t>
  </si>
  <si>
    <t>C1.4.5.1</t>
  </si>
  <si>
    <t>Fixed costs.</t>
  </si>
  <si>
    <t>C1.4.5.2</t>
  </si>
  <si>
    <t>Running costs.</t>
  </si>
  <si>
    <t>C1.4.3.34</t>
  </si>
  <si>
    <t>Mobile outdoor weather station</t>
  </si>
  <si>
    <t>C1.5</t>
  </si>
  <si>
    <t>C1.5.2</t>
  </si>
  <si>
    <t>Accommodation of vehicular traffic</t>
  </si>
  <si>
    <t>C1.7.2</t>
  </si>
  <si>
    <t>Hauling</t>
  </si>
  <si>
    <t>C1.7.2.1</t>
  </si>
  <si>
    <t>Hauling material for use in the Works and off-loading it on the site of the works:</t>
  </si>
  <si>
    <t>a)</t>
  </si>
  <si>
    <t>Soil, gravel,crushed stone and pavement layer material</t>
  </si>
  <si>
    <t>b)</t>
  </si>
  <si>
    <t>Boulders and hard material</t>
  </si>
  <si>
    <t>C1.7.2.2</t>
  </si>
  <si>
    <t>Hauling material to spoil and off-loading it at a designates spoil or stockpile are:</t>
  </si>
  <si>
    <t>(a)</t>
  </si>
  <si>
    <t>Cleared and grubbed material (organic matter and all other unsuitable or waste material)</t>
  </si>
  <si>
    <t>(b)</t>
  </si>
  <si>
    <t>Soil and gravel material</t>
  </si>
  <si>
    <t>(c)</t>
  </si>
  <si>
    <t>Boulders, hard material and concrete</t>
  </si>
  <si>
    <t>C1.6</t>
  </si>
  <si>
    <t>C1.6.1.2</t>
  </si>
  <si>
    <t>Clearing with hand labour only when labour enhanced work is specified</t>
  </si>
  <si>
    <t>C1.6.2</t>
  </si>
  <si>
    <t>Grubbing</t>
  </si>
  <si>
    <t>C1.6.2.1</t>
  </si>
  <si>
    <t>Clearing with machines and some hand labour where necessary</t>
  </si>
  <si>
    <t>C1.6.2.2</t>
  </si>
  <si>
    <t>C11.2</t>
  </si>
  <si>
    <t>NON-STRUCTURAL GABIONS</t>
  </si>
  <si>
    <t>C11.2.1</t>
  </si>
  <si>
    <t>Foundation trench excavation:</t>
  </si>
  <si>
    <t>C11.2.2</t>
  </si>
  <si>
    <t>Surface preparation for bedding the gabion boxes and mattresses</t>
  </si>
  <si>
    <t>C11.2.1.2</t>
  </si>
  <si>
    <t>Extra over sub-item C11.2.1.1 for excavation in hard material, irrespective of depth</t>
  </si>
  <si>
    <t>C11.2.3</t>
  </si>
  <si>
    <t>Gabion boxes and mattresses:</t>
  </si>
  <si>
    <t>C11.2.3.1</t>
  </si>
  <si>
    <t>C11.2.3.3</t>
  </si>
  <si>
    <t>C11.2.4</t>
  </si>
  <si>
    <t>C13.1</t>
  </si>
  <si>
    <t>FOUNDATIONS</t>
  </si>
  <si>
    <t>C13.1.1</t>
  </si>
  <si>
    <t>Provision of designs and drawings of temporary works by an ECSA-registered Professional Engineer or Technologist or Geotechnical Engineer (description of works to which applicable):</t>
  </si>
  <si>
    <t>C13.1.2</t>
  </si>
  <si>
    <t>Additional foundation investigations:</t>
  </si>
  <si>
    <t>C13.1.2.1</t>
  </si>
  <si>
    <t>Provisional sum allowed for additional foundation investigations</t>
  </si>
  <si>
    <t>C13.1.2.2</t>
  </si>
  <si>
    <t>Handling costs and profit in respect of item C13.1.2.1</t>
  </si>
  <si>
    <t>C13.1.3</t>
  </si>
  <si>
    <t>C13.1.3.1</t>
  </si>
  <si>
    <t>Excavating soft material situated within the following successive depth ranges:</t>
  </si>
  <si>
    <t>0 m up to 1,5 m</t>
  </si>
  <si>
    <t>&gt; 1,5 m and &lt; 3,0 m</t>
  </si>
  <si>
    <t>C13.1.3.2</t>
  </si>
  <si>
    <t>Extra over subitem C13.1.3.1 for excavation in hard material irrespective of depth</t>
  </si>
  <si>
    <t>C13.1.3.3</t>
  </si>
  <si>
    <t>Extra over subitem C13.1.3.1 for additional excavation required by the Engineer after excavation is complete</t>
  </si>
  <si>
    <t>C13.1.3.4</t>
  </si>
  <si>
    <t>Extra over subitem C13.1.3.1 for excavation by hand</t>
  </si>
  <si>
    <t>C13.1.6</t>
  </si>
  <si>
    <t>Access and drainage:</t>
  </si>
  <si>
    <t>C13.1.6.1</t>
  </si>
  <si>
    <t>Access</t>
  </si>
  <si>
    <t>C13.1.6.2</t>
  </si>
  <si>
    <t>C13.1.7</t>
  </si>
  <si>
    <t>Backfill to excavations utilising:</t>
  </si>
  <si>
    <t>C13.1.7.1</t>
  </si>
  <si>
    <t>Material from excavation</t>
  </si>
  <si>
    <t>C13.1.7.2</t>
  </si>
  <si>
    <t>C13.1.9</t>
  </si>
  <si>
    <t>Fill within a restricted area (extra over item C5.2.2)</t>
  </si>
  <si>
    <t>C13.1.10</t>
  </si>
  <si>
    <t>Haul in excess of 1,0 km on excavated material and on material imported for backfill, foundation fill and fill for caissons</t>
  </si>
  <si>
    <t>C13.1.14</t>
  </si>
  <si>
    <t>Foundation fill consisting of:</t>
  </si>
  <si>
    <t>C13.1.14.1</t>
  </si>
  <si>
    <t>Rock fill</t>
  </si>
  <si>
    <t>C13.1.14.2</t>
  </si>
  <si>
    <t>Crushed-stone fill</t>
  </si>
  <si>
    <t>C13.1.14.3</t>
  </si>
  <si>
    <t>Compacted granular material</t>
  </si>
  <si>
    <t>C13.1.14.4</t>
  </si>
  <si>
    <t xml:space="preserve">Concrete blinding 75 thick </t>
  </si>
  <si>
    <t>C13.1.14.5</t>
  </si>
  <si>
    <t>Mass concrete 15/19</t>
  </si>
  <si>
    <t>Mass Concrete 15/19</t>
  </si>
  <si>
    <t>C13.2</t>
  </si>
  <si>
    <t>C13.2.2</t>
  </si>
  <si>
    <t>C13.2.3</t>
  </si>
  <si>
    <t>Horizontal formwork to provide class F2 finish to (exposed surfaces): Soffit of roof slab</t>
  </si>
  <si>
    <t>C13.2.4</t>
  </si>
  <si>
    <t>Inclined formwork to provide class F2 finish to (exposed surfaces): Chamfered corners</t>
  </si>
  <si>
    <t>C13.2.6</t>
  </si>
  <si>
    <t>Formwork to form open joints: 20mm Deck to Deck</t>
  </si>
  <si>
    <t>C13.3</t>
  </si>
  <si>
    <t>STEEL REINFORCEMENT</t>
  </si>
  <si>
    <t>C13.3.1</t>
  </si>
  <si>
    <t>Reinforcement for:</t>
  </si>
  <si>
    <t>C13.3.1.1</t>
  </si>
  <si>
    <t>C13.4</t>
  </si>
  <si>
    <t>CONCRETE</t>
  </si>
  <si>
    <t>C13.4.1</t>
  </si>
  <si>
    <t>C13.4.1.1</t>
  </si>
  <si>
    <t>C13.4.14</t>
  </si>
  <si>
    <t>Controlled demolition of concrete from structural elements:</t>
  </si>
  <si>
    <t>C13.4.14.1</t>
  </si>
  <si>
    <t>Reinforced concrete in: culverts walls</t>
  </si>
  <si>
    <t>C13.7</t>
  </si>
  <si>
    <t>JOINTS</t>
  </si>
  <si>
    <t>C13.7.1</t>
  </si>
  <si>
    <t>Expansion joints:</t>
  </si>
  <si>
    <t>C13.7.1.1b</t>
  </si>
  <si>
    <t>C13.7.1.1a</t>
  </si>
  <si>
    <t>C13.8.7.3</t>
  </si>
  <si>
    <t>C13.8.10</t>
  </si>
  <si>
    <t>Drainage pipes and weep holes:</t>
  </si>
  <si>
    <t>C13.8.10.1</t>
  </si>
  <si>
    <t>Drainage pipes:</t>
  </si>
  <si>
    <t>C13.8</t>
  </si>
  <si>
    <t>ANCILLARY STRUCTURAL ELEMENTS</t>
  </si>
  <si>
    <t>C13.8.14</t>
  </si>
  <si>
    <t xml:space="preserve">Crushed stone in drainage strips </t>
  </si>
  <si>
    <t>C13.8.12</t>
  </si>
  <si>
    <t>Synthetic-fibre fabric - grade B geofabric material</t>
  </si>
  <si>
    <t>C13.10</t>
  </si>
  <si>
    <t>PAINTING OF MINOR STRUCTURES</t>
  </si>
  <si>
    <t>C13.10.1</t>
  </si>
  <si>
    <t>C1.5.7</t>
  </si>
  <si>
    <t>C1.5.7.1</t>
  </si>
  <si>
    <t>Delineators including mounting bases and ballast:</t>
  </si>
  <si>
    <t>C1.5.7.2</t>
  </si>
  <si>
    <t>C1.5.7.3</t>
  </si>
  <si>
    <t>Flagmen</t>
  </si>
  <si>
    <t>C1.5.7.5</t>
  </si>
  <si>
    <t>Provision of illuminated traffic signs</t>
  </si>
  <si>
    <t>Sign mounted flashing amber lights (2 lights with the specified power supply) mounted on a backing board which is:</t>
  </si>
  <si>
    <t>(d)</t>
  </si>
  <si>
    <t>(f)</t>
  </si>
  <si>
    <t>(e)</t>
  </si>
  <si>
    <t>Traffic cones, minimum height 750 mm</t>
  </si>
  <si>
    <t>C1.5.8</t>
  </si>
  <si>
    <t>C1.5.11</t>
  </si>
  <si>
    <t>Provision of safety equipment for visitors</t>
  </si>
  <si>
    <t>C1.5.11.1</t>
  </si>
  <si>
    <t>Provision of reflective safety vests for visitors</t>
  </si>
  <si>
    <t>C1.5.11.2</t>
  </si>
  <si>
    <t>Provision of hard hats for visitors</t>
  </si>
  <si>
    <t>C3.2</t>
  </si>
  <si>
    <t>CULVERTS</t>
  </si>
  <si>
    <t>C3.2.1</t>
  </si>
  <si>
    <t>Excavation for culvert structures:</t>
  </si>
  <si>
    <t>C3.2.1.1</t>
  </si>
  <si>
    <t>Excavating in all material situated within the following depth ranges below the surface level:</t>
  </si>
  <si>
    <t>Exceeding 1,5 m and up to 3,0 m</t>
  </si>
  <si>
    <t>C3.2.2.1</t>
  </si>
  <si>
    <t>Using the excavated material</t>
  </si>
  <si>
    <t>C3.2.2.2</t>
  </si>
  <si>
    <t>Using imported selected material:</t>
  </si>
  <si>
    <t>C3.2.3</t>
  </si>
  <si>
    <t>C3.2.3.3</t>
  </si>
  <si>
    <t>On Class C bedding</t>
  </si>
  <si>
    <t>(i)</t>
  </si>
  <si>
    <t>(ii)</t>
  </si>
  <si>
    <t>(iii)</t>
  </si>
  <si>
    <t>600mm dia. Spigot and Socket Class 75D</t>
  </si>
  <si>
    <t>900mm dia. Spigot and Socket Class 75D</t>
  </si>
  <si>
    <t>1050mm dia. Spigot and Socket Class 75D</t>
  </si>
  <si>
    <t>C3.2.10</t>
  </si>
  <si>
    <t>Reinforcement:</t>
  </si>
  <si>
    <t>C3.2.10.2</t>
  </si>
  <si>
    <t>High-tensile steel bars</t>
  </si>
  <si>
    <t>C3.2.10.3</t>
  </si>
  <si>
    <t>Welded steel fabric</t>
  </si>
  <si>
    <t>C3.2.16</t>
  </si>
  <si>
    <t>Brickwork (Engineering bricks):</t>
  </si>
  <si>
    <t>C3.2.16.1</t>
  </si>
  <si>
    <t>C3.2.16.2</t>
  </si>
  <si>
    <t>C3.2.16.3</t>
  </si>
  <si>
    <t>115 mm thick</t>
  </si>
  <si>
    <t>230 mm thick</t>
  </si>
  <si>
    <t>345 mm thick</t>
  </si>
  <si>
    <t>C3.2.17</t>
  </si>
  <si>
    <t>C3.3</t>
  </si>
  <si>
    <t>CONCRETE KERBING AND CHANNELING, ASPHALT BERMS, CHUTES, DOWNPIPES, AS WELL AS CONCRETE, STONE PITCHED AND GABION LININGS FOR OPEN DRAINS</t>
  </si>
  <si>
    <t>As per KZNDOT standard detail SD 0701/A</t>
  </si>
  <si>
    <t>C3.3.2</t>
  </si>
  <si>
    <t>Concrete kerbing-channeling combination:</t>
  </si>
  <si>
    <t>C3.3.2.1</t>
  </si>
  <si>
    <t>Prefabricated kerbing-channeling (description of type of channel and bedding with reference to drawing)</t>
  </si>
  <si>
    <t>C3.3.6</t>
  </si>
  <si>
    <t>Concrete chutes (typical designs):</t>
  </si>
  <si>
    <t>C3.3.6.2</t>
  </si>
  <si>
    <t>Cast in situ concrete as per KZNDOT standard detail SD 0603/1</t>
  </si>
  <si>
    <t>C3.3.8</t>
  </si>
  <si>
    <t>Linings for open drains:</t>
  </si>
  <si>
    <t>C3.3.8.2</t>
  </si>
  <si>
    <t>Class U2 surface finish to cast in situ concrete for type SD601/3 and SD 601/4 side drains</t>
  </si>
  <si>
    <t>C3.3.10</t>
  </si>
  <si>
    <t>C3.3.12</t>
  </si>
  <si>
    <t>C3.3.12.3</t>
  </si>
  <si>
    <t>C3.3.13</t>
  </si>
  <si>
    <t>C4.1</t>
  </si>
  <si>
    <t>C4.1.1</t>
  </si>
  <si>
    <t>Compiling and implementing M&amp;U plans</t>
  </si>
  <si>
    <t>C4.1.1.1</t>
  </si>
  <si>
    <t>C4.1.4</t>
  </si>
  <si>
    <t>Removing of the overburden</t>
  </si>
  <si>
    <t>C4.1.4.1</t>
  </si>
  <si>
    <t>In borrow pits</t>
  </si>
  <si>
    <t>C4.1.15</t>
  </si>
  <si>
    <t>Shaping and finishing the borrow pit and quarry areas, and the stockpile sites</t>
  </si>
  <si>
    <t>C4.1.15.1</t>
  </si>
  <si>
    <t>Shaping and finishing the borrow pit and quarry areas, and the stockpile sites:</t>
  </si>
  <si>
    <t>C4.1.15.2</t>
  </si>
  <si>
    <t>Finishing of the borrow pit and quarry areas, and the stockpile sites using labour enhanced methods of construction:</t>
  </si>
  <si>
    <t xml:space="preserve">(c) </t>
  </si>
  <si>
    <t>C4.1.16</t>
  </si>
  <si>
    <t>Personnel</t>
  </si>
  <si>
    <t>C4.1.16.1</t>
  </si>
  <si>
    <t>Materials manager</t>
  </si>
  <si>
    <t>month</t>
  </si>
  <si>
    <t>C4.1.16.2</t>
  </si>
  <si>
    <t>Excavation controller</t>
  </si>
  <si>
    <t>C4.1.16.3</t>
  </si>
  <si>
    <t>Stockpile controller</t>
  </si>
  <si>
    <t>C4.1.6</t>
  </si>
  <si>
    <t>Providing crushing, screening and related plants</t>
  </si>
  <si>
    <t>C4.1.7</t>
  </si>
  <si>
    <t>Producing the material by:</t>
  </si>
  <si>
    <t>C4.1.9</t>
  </si>
  <si>
    <t>Breaking down oversize material</t>
  </si>
  <si>
    <t>C4.1.12</t>
  </si>
  <si>
    <t>Stockpiling the material</t>
  </si>
  <si>
    <t>C4.1.12.1</t>
  </si>
  <si>
    <t>Material from a producing plant</t>
  </si>
  <si>
    <t>C4.1.12.2</t>
  </si>
  <si>
    <t>Material directly from the excavation</t>
  </si>
  <si>
    <t>C1.2.8</t>
  </si>
  <si>
    <t>Dayworks</t>
  </si>
  <si>
    <t>C1.2.8.1</t>
  </si>
  <si>
    <t>Foreman</t>
  </si>
  <si>
    <t>Unskilled labourer</t>
  </si>
  <si>
    <t>Semi-skilled labourer</t>
  </si>
  <si>
    <t>Skilled labourer</t>
  </si>
  <si>
    <t>Gang leader</t>
  </si>
  <si>
    <t>C1.2.8.2</t>
  </si>
  <si>
    <t>Construction Equipment (specify size and/or model number)</t>
  </si>
  <si>
    <t>(h)</t>
  </si>
  <si>
    <t>Motor Grader (CAT 140G or similar approved).</t>
  </si>
  <si>
    <t>Vibratory Roller (Bomag 212 or similar approved).</t>
  </si>
  <si>
    <t>Compressor (air) including hoses and tools (7m3/minutes mass approximately 150cpm).</t>
  </si>
  <si>
    <t>Front end loader Backhoe TLB type (CAT 428 or equivalent).</t>
  </si>
  <si>
    <t>Pneumatic Roller</t>
  </si>
  <si>
    <t>(g)</t>
  </si>
  <si>
    <t>(j)</t>
  </si>
  <si>
    <t>Pedestrian Roller (Bomag BW 90 or similar approved).</t>
  </si>
  <si>
    <t>Water truck (5000 litres).</t>
  </si>
  <si>
    <t>Tipper truck, 6.0 m³.</t>
  </si>
  <si>
    <t>Dewatering pump including generators and accessories (50mm pump, 600 litres per minute).</t>
  </si>
  <si>
    <t>C1.2.8.4</t>
  </si>
  <si>
    <t>Materials</t>
  </si>
  <si>
    <t>Procurement of materials - on the written instruction of the Engineer</t>
  </si>
  <si>
    <t>Contractor's handling costs, profit and all other charges in respect of item C1.2.8.4(a)</t>
  </si>
  <si>
    <t>C1.2.8.3</t>
  </si>
  <si>
    <t>Vehicles (specify size)</t>
  </si>
  <si>
    <t>Light delivery vehicle</t>
  </si>
  <si>
    <t>Flatbed truck</t>
  </si>
  <si>
    <t>C5.4</t>
  </si>
  <si>
    <t>C5.4.2</t>
  </si>
  <si>
    <t>Chemical stabilisation</t>
  </si>
  <si>
    <t>C5.4.2.1</t>
  </si>
  <si>
    <t>C11.1</t>
  </si>
  <si>
    <t>PITCHING, STONEWORK, CAST IN SITU CONCRETE FOR PROTECTION AGAINST EROSION</t>
  </si>
  <si>
    <t>C11.1.2</t>
  </si>
  <si>
    <t>Stone pitching</t>
  </si>
  <si>
    <t>Plain stone pitching</t>
  </si>
  <si>
    <t>C11.2.3.2</t>
  </si>
  <si>
    <t>PVC-coated gabion boxes</t>
  </si>
  <si>
    <t>1,0 m wide by 0,5 m deep, mesh size 80 x 100, 2,7mm diameter mesh wire and diaphragms at 1m c/c</t>
  </si>
  <si>
    <t xml:space="preserve">(1) </t>
  </si>
  <si>
    <t>1,0m wide by 1,0m deep, mesh size 80 x 100, 2,7mm diameter mesh wire and diaphragms at 1m c/c</t>
  </si>
  <si>
    <t xml:space="preserve">(2) </t>
  </si>
  <si>
    <t xml:space="preserve">by 2,0 m long </t>
  </si>
  <si>
    <t xml:space="preserve">(i) </t>
  </si>
  <si>
    <t>by 2,0 m long</t>
  </si>
  <si>
    <t xml:space="preserve"> by 3,0 m long</t>
  </si>
  <si>
    <t xml:space="preserve">4,0 m long </t>
  </si>
  <si>
    <t xml:space="preserve">(iii) </t>
  </si>
  <si>
    <t>PVC-coated gabion mattresses, mesh size 60 x 80, 2,5mm diameter mesh wire and diaphragms at 1m c/c</t>
  </si>
  <si>
    <t>1,0m diaphragm spacing, 6,0m long by 2,0m wide by 0,3m deep</t>
  </si>
  <si>
    <t>1,0m diaphragm spacing, 3,0m long by 1,0m wide by 0,3m deep</t>
  </si>
  <si>
    <t xml:space="preserve">(ii) </t>
  </si>
  <si>
    <t>C11.5</t>
  </si>
  <si>
    <t>C11.5.1</t>
  </si>
  <si>
    <t>C11.5.1.1</t>
  </si>
  <si>
    <t>Zinc-coated barbed wire (SABS 675) High-tensile-grade, single-strand 3,15mm x 2,50mm oval-shaped wire</t>
  </si>
  <si>
    <t>C11.5.1.7</t>
  </si>
  <si>
    <t>Standards (1850 x 2,5kg/m 'Y' section complete with holes at 50mm centres, fully galvanised)</t>
  </si>
  <si>
    <t>C11.5.1.9</t>
  </si>
  <si>
    <t>Straining posts, stays and anchors</t>
  </si>
  <si>
    <t>Vertical</t>
  </si>
  <si>
    <t xml:space="preserve">Steel straining posts (2130 x 100 diameter x 3mm mild steel tubing with steel cap and 230 x 230 x 3mm base plate, fully galvanised) </t>
  </si>
  <si>
    <t>(1)</t>
  </si>
  <si>
    <t>Inclined</t>
  </si>
  <si>
    <t>(2)</t>
  </si>
  <si>
    <t xml:space="preserve">Steel straining posts (2130 x 60 diameter x 3mm mild steel tubing with 230 x 230 x 3mm base plate, fully galvanised) </t>
  </si>
  <si>
    <t>C11.5.1.8</t>
  </si>
  <si>
    <t xml:space="preserve"> Droppers (1.4m x 0.56kg/m "ridgeback") </t>
  </si>
  <si>
    <t>C11.5.2</t>
  </si>
  <si>
    <t>New gates - 4,8 m wide as per KZNDOT Standard Detail SD1201/A</t>
  </si>
  <si>
    <t>C11.5.3</t>
  </si>
  <si>
    <t>C11.5.3.1</t>
  </si>
  <si>
    <t>Fences:</t>
  </si>
  <si>
    <t>Stock-proof fences</t>
  </si>
  <si>
    <t>C11.5.3.2</t>
  </si>
  <si>
    <t>Gates</t>
  </si>
  <si>
    <t>C11.5.4</t>
  </si>
  <si>
    <t>Dismantling existing fences and gates:</t>
  </si>
  <si>
    <t>C11.5.4.1</t>
  </si>
  <si>
    <t>C11.5.4.2</t>
  </si>
  <si>
    <t>C11.6</t>
  </si>
  <si>
    <t>C11.6.1</t>
  </si>
  <si>
    <t>C11.6.1.3</t>
  </si>
  <si>
    <t>Prepainted galvanized steel plate (chromadek 1,6 mm thick or approved equivalent):</t>
  </si>
  <si>
    <t>C11.6.2</t>
  </si>
  <si>
    <t>Extra over on item C11.6.1 for using:</t>
  </si>
  <si>
    <t>C11.6.2.1</t>
  </si>
  <si>
    <t>Background of retro-reflective material:</t>
  </si>
  <si>
    <t>C11.6.2.2</t>
  </si>
  <si>
    <t>Lettering, symbols, numbers, arrows, emblems, and borders of retro-reflective material:</t>
  </si>
  <si>
    <t>C11.6.3</t>
  </si>
  <si>
    <t>C11.6.3.2</t>
  </si>
  <si>
    <t>Timber</t>
  </si>
  <si>
    <t>C11.6.4.1</t>
  </si>
  <si>
    <t>110 mm dia. To 125 mm dia. Creosoted Support Poles</t>
  </si>
  <si>
    <t>C11.7</t>
  </si>
  <si>
    <t>ROAD MARKINGS AND ROAD STUDS</t>
  </si>
  <si>
    <t>C11.7.1</t>
  </si>
  <si>
    <t>Road marking:</t>
  </si>
  <si>
    <t>C11.7.1.1</t>
  </si>
  <si>
    <t>White lines (broken or unbroken)</t>
  </si>
  <si>
    <t>100 mm wide</t>
  </si>
  <si>
    <t>150 mm wide</t>
  </si>
  <si>
    <t>200 mm wide</t>
  </si>
  <si>
    <t>300 mm wide</t>
  </si>
  <si>
    <t>C11.7.2</t>
  </si>
  <si>
    <t>Retro-reflective road marking:</t>
  </si>
  <si>
    <t>C11.7.2.1</t>
  </si>
  <si>
    <t>C11.7.2.2</t>
  </si>
  <si>
    <t>C11.7.2.4</t>
  </si>
  <si>
    <t>C11.7.2.5</t>
  </si>
  <si>
    <t>C11.7.2.7</t>
  </si>
  <si>
    <t>White lines 100mm wide</t>
  </si>
  <si>
    <t>Yellow Lines 100mm wide</t>
  </si>
  <si>
    <t>White lettering and symbols</t>
  </si>
  <si>
    <t>Yellow lettering and symbols</t>
  </si>
  <si>
    <t>Transverse lines, painted island and arrestor bed markings (any colour)</t>
  </si>
  <si>
    <t>C11.7.7</t>
  </si>
  <si>
    <t>Road studs</t>
  </si>
  <si>
    <t>C11.7.8</t>
  </si>
  <si>
    <t>C11.7.7.2</t>
  </si>
  <si>
    <t>C11.8</t>
  </si>
  <si>
    <t>C11.8.1</t>
  </si>
  <si>
    <t>C11.8.1.1</t>
  </si>
  <si>
    <t>Machine trimming</t>
  </si>
  <si>
    <t>C11.8.1.2</t>
  </si>
  <si>
    <t>Hand trimming</t>
  </si>
  <si>
    <t>C11.8.3</t>
  </si>
  <si>
    <t>Preparing the areas for grassing:</t>
  </si>
  <si>
    <t>C11.8.3.2</t>
  </si>
  <si>
    <t>Scarifying for loosening topsoil</t>
  </si>
  <si>
    <t>C11.8.3.3</t>
  </si>
  <si>
    <t>Topsoiling within the road reserve where the following materials are used:</t>
  </si>
  <si>
    <t>Topsoil obtained from within the road reserve or borrow areas (free-haul 1,0 km)</t>
  </si>
  <si>
    <t>Topsoil obtained from other sources by the contractor (including all haul)</t>
  </si>
  <si>
    <t>C11.8.4</t>
  </si>
  <si>
    <t>Grassing</t>
  </si>
  <si>
    <t>C11.8.4.2</t>
  </si>
  <si>
    <t>Sodding using the following types of sods:</t>
  </si>
  <si>
    <t>Nursery sods (buffalo grass)</t>
  </si>
  <si>
    <t>C11.9</t>
  </si>
  <si>
    <t>C11.9.1</t>
  </si>
  <si>
    <t>C11.9.1.2</t>
  </si>
  <si>
    <t>Single carriageway road</t>
  </si>
  <si>
    <t>C11.9.2</t>
  </si>
  <si>
    <t>C20.1</t>
  </si>
  <si>
    <t>TESTING MATERIALS AND JUDGEMENT OF WORKMANSHIP</t>
  </si>
  <si>
    <t>Special tests requested by the Engineer</t>
  </si>
  <si>
    <t>Single sided 800mm x 200mm reflective area</t>
  </si>
  <si>
    <t>C8.1</t>
  </si>
  <si>
    <t>C8.1.1</t>
  </si>
  <si>
    <t>Prime coat:</t>
  </si>
  <si>
    <t>C8.1.1.3</t>
  </si>
  <si>
    <t>Inverted bitumen emulsion</t>
  </si>
  <si>
    <t>C8.1.3</t>
  </si>
  <si>
    <t>Extra over item C8.1.1 for applying the prime coat accessible only to hand-held or light equipment</t>
  </si>
  <si>
    <t>C9.1</t>
  </si>
  <si>
    <t>ASPHALT LAYERS</t>
  </si>
  <si>
    <t>C9.1.3</t>
  </si>
  <si>
    <t>Application of bond coat</t>
  </si>
  <si>
    <t>C9.1.3.1</t>
  </si>
  <si>
    <t>Stable grade 30% tack coat of bitumin emulsion</t>
  </si>
  <si>
    <t>New Construction</t>
  </si>
  <si>
    <t>C9.1.10</t>
  </si>
  <si>
    <t>Variation rates</t>
  </si>
  <si>
    <t>C9.1.10.1</t>
  </si>
  <si>
    <t>C9.1.2</t>
  </si>
  <si>
    <t>Construction of trial sections</t>
  </si>
  <si>
    <t>C9.1.2.1</t>
  </si>
  <si>
    <t>C9.1.13</t>
  </si>
  <si>
    <t>Coring of asphalt layers</t>
  </si>
  <si>
    <t>C9.1.13.1</t>
  </si>
  <si>
    <t>C9.1.7</t>
  </si>
  <si>
    <t>Placing and compacting asphalt in restricted areas</t>
  </si>
  <si>
    <t>C9.1.7.1</t>
  </si>
  <si>
    <t>C3.1</t>
  </si>
  <si>
    <t>C3.1.1</t>
  </si>
  <si>
    <t>Excavation for open drains:</t>
  </si>
  <si>
    <t>C3.1.5</t>
  </si>
  <si>
    <t>Impermeable backfilling to subsoil drainage system</t>
  </si>
  <si>
    <t>C3.1.5.2</t>
  </si>
  <si>
    <t>G5 material obtained from commercial sources</t>
  </si>
  <si>
    <t>C3.1.6</t>
  </si>
  <si>
    <t>Construction of banks and dykes:</t>
  </si>
  <si>
    <t>C3.1.7</t>
  </si>
  <si>
    <t>Natural pemeable material in subsoil drainage system ( approved crushed stone ):</t>
  </si>
  <si>
    <t>C3.1.7.2</t>
  </si>
  <si>
    <t>C3.1.8</t>
  </si>
  <si>
    <t>Natural permeable material in subsoil drainage system (approved natural sand)</t>
  </si>
  <si>
    <t>C3.1.9</t>
  </si>
  <si>
    <t>Pipes in subsoil drainage systems :</t>
  </si>
  <si>
    <t>C3.1.9.1</t>
  </si>
  <si>
    <t>C3.1.13</t>
  </si>
  <si>
    <t>Concrete outlet structures, manhole boxes, junction boxes and cleaning eyes for subsoil drainage systems:</t>
  </si>
  <si>
    <t>C3.1.13.1</t>
  </si>
  <si>
    <t>C3.1.13.3</t>
  </si>
  <si>
    <t>C3.1.13.2</t>
  </si>
  <si>
    <t>C3.1.13.4</t>
  </si>
  <si>
    <t>C3.1.14</t>
  </si>
  <si>
    <t>Caps for subsoil drain pipe :</t>
  </si>
  <si>
    <t>C3.1.15</t>
  </si>
  <si>
    <t>C3.1.22</t>
  </si>
  <si>
    <t>Test flushing of subsoil drain pipe systems</t>
  </si>
  <si>
    <t>C1.3.2</t>
  </si>
  <si>
    <t>C1.4.2</t>
  </si>
  <si>
    <t>Items measured by area</t>
  </si>
  <si>
    <t>C5.2</t>
  </si>
  <si>
    <t>FILL</t>
  </si>
  <si>
    <t>C5.2.2</t>
  </si>
  <si>
    <t>Fill construction</t>
  </si>
  <si>
    <t>C5.2.2.1</t>
  </si>
  <si>
    <t>Normal fill material in compacted layer thicknesses of 200 mm and less:</t>
  </si>
  <si>
    <t>150mm G9 quality material compacted to 90% of Maximum Dry Density</t>
  </si>
  <si>
    <t>150mm G9 quality material compacted to 93% of Maximum Dry Density</t>
  </si>
  <si>
    <t>C5.2.2.2</t>
  </si>
  <si>
    <t>Coarse fill material in compacted layer thicknesses exceeding 200 mm, but less than 500 mm:</t>
  </si>
  <si>
    <t>250mm G9 quality material compacted to 90% of Maximum Dry Density</t>
  </si>
  <si>
    <t>250mm G9 quality material compacted to 93% of Maximum Dry Density</t>
  </si>
  <si>
    <t>(a.i)</t>
  </si>
  <si>
    <t>(a.ii)</t>
  </si>
  <si>
    <t>(a.iii)</t>
  </si>
  <si>
    <t>(a.iv)</t>
  </si>
  <si>
    <t>Generic Skills</t>
  </si>
  <si>
    <t>Training costs</t>
  </si>
  <si>
    <t xml:space="preserve">Contractor's charge for the management and execution of the Targeted Enterprise procurement process: </t>
  </si>
  <si>
    <t>Entrepreneurial skills:</t>
  </si>
  <si>
    <t>(b.i)</t>
  </si>
  <si>
    <t>(b.ii)</t>
  </si>
  <si>
    <t>Handling costs and profit in respect of subitem G1.04 (b)(i) above.</t>
  </si>
  <si>
    <t>Construction skills:</t>
  </si>
  <si>
    <t>(c.i)</t>
  </si>
  <si>
    <t>(c.ii)</t>
  </si>
  <si>
    <t>Transportation &amp; accommodation costs of selected leaners, while receiving off-site training:</t>
  </si>
  <si>
    <t>(d.i)</t>
  </si>
  <si>
    <t>(d.ii)</t>
  </si>
  <si>
    <t>F1</t>
  </si>
  <si>
    <t>EXPANDED PUBLIC WORKS PROGRAMME (EPWP)</t>
  </si>
  <si>
    <t xml:space="preserve">Provision of training venue facility, including the cost of transport the learners to and from this facility </t>
  </si>
  <si>
    <t>Training of learners employed by main contractor:</t>
  </si>
  <si>
    <t>Generic Skills:</t>
  </si>
  <si>
    <t>Employment of NYS youth workers</t>
  </si>
  <si>
    <t>Prime Cost</t>
  </si>
  <si>
    <t>Provision of tools and apparel for the NYS workers</t>
  </si>
  <si>
    <t>(e.i)</t>
  </si>
  <si>
    <t>(e.ii)</t>
  </si>
  <si>
    <t>EPWP Branding (refer to spec)</t>
  </si>
  <si>
    <t>(f.i)</t>
  </si>
  <si>
    <t xml:space="preserve">Prime cost sum for EPWP branding   </t>
  </si>
  <si>
    <t>(f.ii)</t>
  </si>
  <si>
    <t>C1.6.7</t>
  </si>
  <si>
    <t>Re-clearing of previously cleared areas</t>
  </si>
  <si>
    <t>C3.2.7</t>
  </si>
  <si>
    <t>Cast in situ concrete and formwork:</t>
  </si>
  <si>
    <t>C3.2.7.5</t>
  </si>
  <si>
    <t>C3.2.12</t>
  </si>
  <si>
    <t>Demolition of concrete members or elements:</t>
  </si>
  <si>
    <t>Full member or element - plain concrete</t>
  </si>
  <si>
    <t>C3.2.12.1</t>
  </si>
  <si>
    <t>C3.2.12.2</t>
  </si>
  <si>
    <t>Partial member or element - reinforced concrete</t>
  </si>
  <si>
    <t>Catchpits (as per KZNDOT standard detail SD0703/A)</t>
  </si>
  <si>
    <t>C5.4.10</t>
  </si>
  <si>
    <t>C5.4.12</t>
  </si>
  <si>
    <t>Curing with a membrane (type of material to be specified)</t>
  </si>
  <si>
    <t>C5.4.12.2</t>
  </si>
  <si>
    <t>C5.4.14</t>
  </si>
  <si>
    <t>Trial section for a chemically stabilised layer</t>
  </si>
  <si>
    <t>C5.4.5</t>
  </si>
  <si>
    <t>Cementitious stabilisation agents for pavement layers</t>
  </si>
  <si>
    <t>C5.4.5.1</t>
  </si>
  <si>
    <t>Addition of cementitious stabilisation agents (specify agent seperately) for pavement layers</t>
  </si>
  <si>
    <t>Car ports, as specified, at offices and laboratory buildings</t>
  </si>
  <si>
    <t>C1.4.1.9</t>
  </si>
  <si>
    <t>C1.2</t>
  </si>
  <si>
    <t>C1.2.2</t>
  </si>
  <si>
    <t>Programming and Reporting</t>
  </si>
  <si>
    <t>C1.2.2.3</t>
  </si>
  <si>
    <t>Submission of a Scheme 2 Initial Programme</t>
  </si>
  <si>
    <t>C1.2.2.4</t>
  </si>
  <si>
    <t>Submission of a Scheme 2 Full Programme</t>
  </si>
  <si>
    <t>C1.2.2.5</t>
  </si>
  <si>
    <t>Reviewing and updating a Scheme 2 Programme every month</t>
  </si>
  <si>
    <t>C1.2.2.6</t>
  </si>
  <si>
    <t>Preparation and submission of all information and reports specified in the Contract Documentation</t>
  </si>
  <si>
    <t>1.4.1</t>
  </si>
  <si>
    <t>Site Accommodation</t>
  </si>
  <si>
    <t>Office desk with 3 drawers (at least one lockable drawer)</t>
  </si>
  <si>
    <t>C1.4.3.2</t>
  </si>
  <si>
    <t>Office swivel chair</t>
  </si>
  <si>
    <t>Office Chair</t>
  </si>
  <si>
    <t>Conference table</t>
  </si>
  <si>
    <t>C1.4.3.10</t>
  </si>
  <si>
    <t>Filing Cabinet</t>
  </si>
  <si>
    <t>Air-conditioning unit</t>
  </si>
  <si>
    <t>C1.4.3.27</t>
  </si>
  <si>
    <t>Waste paper basket</t>
  </si>
  <si>
    <t>C1.4.3.28</t>
  </si>
  <si>
    <t>UPS / Voltage Stabiliser</t>
  </si>
  <si>
    <t>C1.4.3.29</t>
  </si>
  <si>
    <t>A3 / A4 colour printer, copier, scanner</t>
  </si>
  <si>
    <t>C1.4.3.31</t>
  </si>
  <si>
    <t>Rain gauge</t>
  </si>
  <si>
    <t>C1.4.3.33</t>
  </si>
  <si>
    <t>Digital thermometer</t>
  </si>
  <si>
    <t>C1.4.3.37</t>
  </si>
  <si>
    <t>First aid kit</t>
  </si>
  <si>
    <t>C1.4.3.38</t>
  </si>
  <si>
    <t>Standpipe complete with 30 m of 19mm dia. heavy duty hose pipe</t>
  </si>
  <si>
    <t>C1.4.4</t>
  </si>
  <si>
    <t>Prime cost items</t>
  </si>
  <si>
    <t>C1.4.4.5</t>
  </si>
  <si>
    <t>The provision of internet conectivity and WIFI data for Engineer's site staff</t>
  </si>
  <si>
    <t>C1.4.4.6</t>
  </si>
  <si>
    <t>Handling cost and profit in respect of item C1.4.4.5</t>
  </si>
  <si>
    <t>C1.4.4.7</t>
  </si>
  <si>
    <t>The provision of paper and ink for a combination colour printer/copier/scanner</t>
  </si>
  <si>
    <t>PSC1.5.13</t>
  </si>
  <si>
    <t>PSC1.5.13.1</t>
  </si>
  <si>
    <t>Rotating amber flashing lights magnetically attached to vehicles</t>
  </si>
  <si>
    <t>PSC1.5.13.2</t>
  </si>
  <si>
    <t>Two way communication devices</t>
  </si>
  <si>
    <t>PSC1.5.13.3</t>
  </si>
  <si>
    <t>PSC1.5.13.4</t>
  </si>
  <si>
    <t>High visibility reflective safety vests</t>
  </si>
  <si>
    <t>Hard hats</t>
  </si>
  <si>
    <t>PSC1.5.13.5</t>
  </si>
  <si>
    <t>Construction vehicle magnetic sticker for vehicles with 100 mm high lettering</t>
  </si>
  <si>
    <t xml:space="preserve">Non-compliance with accommodation of traffic specifications - Penalties: </t>
  </si>
  <si>
    <t>PSC1.5.14.1</t>
  </si>
  <si>
    <t>PSC1.5.14.2</t>
  </si>
  <si>
    <t>1.7</t>
  </si>
  <si>
    <t>LOADING AND HAULING</t>
  </si>
  <si>
    <t>C1.6.1</t>
  </si>
  <si>
    <t>Clearing</t>
  </si>
  <si>
    <t>Unplasticised PVC pipes and fittings, normal duty, complete with couplings (160mm dia, slotted pipe)</t>
  </si>
  <si>
    <t>C1.4.4.8</t>
  </si>
  <si>
    <t>Handling cost and profit in respect of item C1.4.4.7</t>
  </si>
  <si>
    <t>Services at site offices, laboratories and site accommodation</t>
  </si>
  <si>
    <t>C2.1</t>
  </si>
  <si>
    <t>GENERAL REQUIREMENTS AND TRENCHING FOR SERVICES</t>
  </si>
  <si>
    <t/>
  </si>
  <si>
    <t>C2.1.1</t>
  </si>
  <si>
    <t>Location,Identification and relocation of existing services</t>
  </si>
  <si>
    <t>C2.1.1.1</t>
  </si>
  <si>
    <t>Contractors's obligations</t>
  </si>
  <si>
    <t>C2.1.1.2</t>
  </si>
  <si>
    <t>Permanent services relocation or protection work by others</t>
  </si>
  <si>
    <t>C2.1.1.3</t>
  </si>
  <si>
    <t>Handling costs and profit in respect of item C2.1.1.2 above</t>
  </si>
  <si>
    <t>C2.1.1.4</t>
  </si>
  <si>
    <t>Permanent services relocation or protection work by Contractor</t>
  </si>
  <si>
    <t>C2.1.2</t>
  </si>
  <si>
    <t>C2.1.2.1</t>
  </si>
  <si>
    <t>Using specialist detection services( ground penetrating radar, radio detection etc.)</t>
  </si>
  <si>
    <t>PSC1.2.10</t>
  </si>
  <si>
    <t>Provisional sum for new survey beacons to be constructed, or for existing survey beacons to be protected during construction</t>
  </si>
  <si>
    <t>Handling costs and profit in respect of PSC1.2.10.1 above.</t>
  </si>
  <si>
    <t xml:space="preserve"> 11.4</t>
  </si>
  <si>
    <t>ROAD RESTRAINT SYSTEMS</t>
  </si>
  <si>
    <t>C11.4.1</t>
  </si>
  <si>
    <t>Erecting of guardrails at 3,81 m spacing</t>
  </si>
  <si>
    <t>C11.4.1.1</t>
  </si>
  <si>
    <t>Complete galvanized system compliant to SANS 1350:</t>
  </si>
  <si>
    <t>C11.4.4</t>
  </si>
  <si>
    <t>Extra over for horizontally curved guard rails</t>
  </si>
  <si>
    <t>C11.4.4.1</t>
  </si>
  <si>
    <t>Extra over C11.4.1 and C11.4.11 for horizontally curved guard rails factory bent to a radius of less than 45 m</t>
  </si>
  <si>
    <t>C11.4.11.4</t>
  </si>
  <si>
    <t>C11.4.11.2</t>
  </si>
  <si>
    <t>Timber posts compliant to SANS 457</t>
  </si>
  <si>
    <t>C11.4.11</t>
  </si>
  <si>
    <t>New material required for the re-erection guardrails with recovered materials:</t>
  </si>
  <si>
    <t>C5.1.4</t>
  </si>
  <si>
    <t>Removal of unsuitable material to spoil</t>
  </si>
  <si>
    <t>C5.1.4.1</t>
  </si>
  <si>
    <t>In layer thicknesses of 200mm and less</t>
  </si>
  <si>
    <t>Stable material</t>
  </si>
  <si>
    <t>Unstable material</t>
  </si>
  <si>
    <t>In layer thicknesses exceeding 200mm</t>
  </si>
  <si>
    <t>F1.01</t>
  </si>
  <si>
    <t>E1</t>
  </si>
  <si>
    <t>F1.02</t>
  </si>
  <si>
    <t>F1.03</t>
  </si>
  <si>
    <t>F1.04</t>
  </si>
  <si>
    <t>C9.1.3.3</t>
  </si>
  <si>
    <t>C11.2.1.3</t>
  </si>
  <si>
    <t>Tractor loader Backhoe TLB front end loader type (CAT 428 or equivalent).</t>
  </si>
  <si>
    <t>(h) 1</t>
  </si>
  <si>
    <t>(h) 2</t>
  </si>
  <si>
    <t xml:space="preserve">Kitchen Unit </t>
  </si>
  <si>
    <t>White board</t>
  </si>
  <si>
    <t>Notice board</t>
  </si>
  <si>
    <t>C4.1.10</t>
  </si>
  <si>
    <t>Compacting the floor of the stockpile sites</t>
  </si>
  <si>
    <t>C4.1.11</t>
  </si>
  <si>
    <t>Constructing a platform for the stockpile site</t>
  </si>
  <si>
    <t>C4.4</t>
  </si>
  <si>
    <t>COMMERCIAL MATERIALS</t>
  </si>
  <si>
    <t>C4.4.2</t>
  </si>
  <si>
    <t>C4.4.2.1</t>
  </si>
  <si>
    <t>Pavement Layer Material:</t>
  </si>
  <si>
    <t>Type G9 material</t>
  </si>
  <si>
    <t>Type G7 material</t>
  </si>
  <si>
    <t>C4.4.4</t>
  </si>
  <si>
    <t>(l)</t>
  </si>
  <si>
    <t>Type G6 material</t>
  </si>
  <si>
    <t>Cementitious stabilising agents</t>
  </si>
  <si>
    <t>C4.4.4.1</t>
  </si>
  <si>
    <t>Cement</t>
  </si>
  <si>
    <t>C5.3</t>
  </si>
  <si>
    <t>ROAD PAVEMENT LAYERS</t>
  </si>
  <si>
    <t>C5.3.1</t>
  </si>
  <si>
    <t>Compilling and implementing M&amp;U plans for the construction of all the pavement layers</t>
  </si>
  <si>
    <t>C5.3.2</t>
  </si>
  <si>
    <t>Construction of pavement layers</t>
  </si>
  <si>
    <t>C5.3.2.1</t>
  </si>
  <si>
    <t>Construction of laers using conventional construction methods:</t>
  </si>
  <si>
    <t>CEM II cement</t>
  </si>
  <si>
    <t>C5.4.5.2</t>
  </si>
  <si>
    <t>Addition of cementitious stabilisation agents (specify agent seperately) for pavement layers and spreading the agent using bags and labour enhancement methods.</t>
  </si>
  <si>
    <t>Cement (for pavement layer)</t>
  </si>
  <si>
    <t>C9.1.5.1</t>
  </si>
  <si>
    <t>Applied by hand using brushes on all exposed transverse and longitudinal construction joints</t>
  </si>
  <si>
    <t>C11.1.2.2</t>
  </si>
  <si>
    <t>Grouted stone pitching with mortar</t>
  </si>
  <si>
    <t>C11.1.2.3</t>
  </si>
  <si>
    <t>Grouted stone pitching on a concrete bed</t>
  </si>
  <si>
    <t>Excavating soft material within 1,5 m below the surface level using labour enhanced construction methods:</t>
  </si>
  <si>
    <t>Geotextile: Filter fabric Grade 2</t>
  </si>
  <si>
    <t>C5.3.9.1</t>
  </si>
  <si>
    <t>Construction of a trial section using conventional methods of construction</t>
  </si>
  <si>
    <t>Bitumen (A-E2)</t>
  </si>
  <si>
    <t>C5.1</t>
  </si>
  <si>
    <t>ROADBED</t>
  </si>
  <si>
    <t>C5.1.1</t>
  </si>
  <si>
    <t>Roadbed construction and compaction</t>
  </si>
  <si>
    <t>C5.1.1.1</t>
  </si>
  <si>
    <t>Compaction of in-situ material to 90% of MDD</t>
  </si>
  <si>
    <t>C5.1.1.2</t>
  </si>
  <si>
    <t>Compaction of in-situ material to 93% of MDD</t>
  </si>
  <si>
    <t>C5.1.5</t>
  </si>
  <si>
    <t>In-situ treatment of roadbed in hard material</t>
  </si>
  <si>
    <t>C5.1.5.1</t>
  </si>
  <si>
    <t>In-situ treatment by ripping</t>
  </si>
  <si>
    <t>C5.5</t>
  </si>
  <si>
    <t>RECONSTRUCTION OF PAVEMENT LAYERS</t>
  </si>
  <si>
    <t>C5.5.9</t>
  </si>
  <si>
    <t>Temporarily blading layer material to windrow</t>
  </si>
  <si>
    <t>C1.5.4</t>
  </si>
  <si>
    <t>Construction of temporary deviations</t>
  </si>
  <si>
    <t>Removing and re-laying existing culverts:</t>
  </si>
  <si>
    <t>Treatment of old roads and temporary deviations:</t>
  </si>
  <si>
    <t>Conventional construction methods</t>
  </si>
  <si>
    <t>C1.5.5.9</t>
  </si>
  <si>
    <t>Grading of temporary deviations and existing roads used as detours</t>
  </si>
  <si>
    <t>Soft excavation, overburden and unsuitable material</t>
  </si>
  <si>
    <t>C4.2.12</t>
  </si>
  <si>
    <t>Finishing the side slopes</t>
  </si>
  <si>
    <t>C4.2.12.1</t>
  </si>
  <si>
    <t>Cuttings:</t>
  </si>
  <si>
    <t>In soft material</t>
  </si>
  <si>
    <t>C5.2.11</t>
  </si>
  <si>
    <t>Finishing off fill slopes, medians and interchange areas</t>
  </si>
  <si>
    <t>C5.2.11.1</t>
  </si>
  <si>
    <t>Fill slopes</t>
  </si>
  <si>
    <t>C4.2</t>
  </si>
  <si>
    <t>CUT MATERIALS</t>
  </si>
  <si>
    <t>C4.2.1</t>
  </si>
  <si>
    <t>Compiling and implementing M&amp;U plans for the cuttings</t>
  </si>
  <si>
    <t>C4.2.1.1</t>
  </si>
  <si>
    <t>Cuttings exceeding 5 000 m3 up to 10 000 m3</t>
  </si>
  <si>
    <t>Soft excavation</t>
  </si>
  <si>
    <t>GENERAL REQUIREMENTS AND PROVISIONS OBLIGATIONS</t>
  </si>
  <si>
    <r>
      <t>m</t>
    </r>
    <r>
      <rPr>
        <vertAlign val="superscript"/>
        <sz val="11"/>
        <rFont val="Calibri"/>
        <family val="2"/>
        <scheme val="minor"/>
      </rPr>
      <t>3</t>
    </r>
  </si>
  <si>
    <t>C1.4.3.26</t>
  </si>
  <si>
    <t>Concrete specimen curing bath</t>
  </si>
  <si>
    <t>Class I</t>
  </si>
  <si>
    <t>Class III</t>
  </si>
  <si>
    <t>C1.6.9.1</t>
  </si>
  <si>
    <t>Double sided, (800mm x 200mm reflective area)</t>
  </si>
  <si>
    <t>C1.5.4/C5.2.2.1</t>
  </si>
  <si>
    <t>C4.1.7.4</t>
  </si>
  <si>
    <t>On timber posts as per KZNDOT SD - SD1101</t>
  </si>
  <si>
    <t>Extra over C11.4.1.1(a) and C11.4.1.1(b) for excavating holes of posts using labour enhanced methods (soft and intermediate)</t>
  </si>
  <si>
    <t>C11.4.1.2</t>
  </si>
  <si>
    <t>Terminal sections for 3,81 guardrails comprising of:</t>
  </si>
  <si>
    <t>End treatments where single guardrail sections are specified KZNDOT SD1102</t>
  </si>
  <si>
    <t>C1.6.1.3</t>
  </si>
  <si>
    <t>Clearing for new fence lines (over a width of 2,0 m)</t>
  </si>
  <si>
    <t>Area exceeding 0,5 m² but not 2,0 m²</t>
  </si>
  <si>
    <t>Area exceeding 10 m²</t>
  </si>
  <si>
    <t>C11.6.4</t>
  </si>
  <si>
    <t>Kilometre markers</t>
  </si>
  <si>
    <t>C11.6.5</t>
  </si>
  <si>
    <t>Excavation and backfilling for road sign supports (not applicable to kilometre posts)</t>
  </si>
  <si>
    <t>C11.6.5.2</t>
  </si>
  <si>
    <t>Excavating soft or intermediate material and backfilling using labour enhanced construction methods</t>
  </si>
  <si>
    <t>C11.6.8</t>
  </si>
  <si>
    <t>Danger plates at culverts/structures</t>
  </si>
  <si>
    <t>C11.6.8.1</t>
  </si>
  <si>
    <t>Size 150 x 600 mm (state post type and reflective material)</t>
  </si>
  <si>
    <t>C11.7.9</t>
  </si>
  <si>
    <t>Re-establishing the painting unit during the defects notification period and at other instances on instruction of the Engineer</t>
  </si>
  <si>
    <t>C1.6.9</t>
  </si>
  <si>
    <t>Conservation of topsoil</t>
  </si>
  <si>
    <t>Stockpilling topsoil</t>
  </si>
  <si>
    <t xml:space="preserve">C11.8.4.5 </t>
  </si>
  <si>
    <t>Hand sowing</t>
  </si>
  <si>
    <t>C11.9.2.1</t>
  </si>
  <si>
    <t>Permanent road studs compliant to SANS1463</t>
  </si>
  <si>
    <t>C11.6.1.8</t>
  </si>
  <si>
    <t>Regulatory signs, temporary</t>
  </si>
  <si>
    <t>900 mm diameter (prepainted galvanised steel plate, painted or coloured semi-matt background and symbols, lettering and borders in Class I retro-reflective material)</t>
  </si>
  <si>
    <t>1200 mm diameter (prepainted galvanised steel plate, painted or coloured semi-matt background and symbols, lettering and borders in Class I retro-reflective material)</t>
  </si>
  <si>
    <t>C11.6.1.10</t>
  </si>
  <si>
    <t>Warning signs, temporary</t>
  </si>
  <si>
    <t>900 mm size (prepainted galvanised steel plate, painted or coloured semi-matt background and symbols, lettering and borders in Class I retro-reflective material)</t>
  </si>
  <si>
    <t>1200 mm size (prepainted galvanised steel plate, painted or coloured semi-matt background and symbols, lettering and borders in Class I retro-reflective material)</t>
  </si>
  <si>
    <t>1500 mm size (prepainted galvanised steel plate, painted or coloured semi-matt background and symbols, lettering and borders in Class I retro-reflective material)</t>
  </si>
  <si>
    <t>C1.5.4/11.9.2</t>
  </si>
  <si>
    <t>C1.5.4/11.9.2.1.</t>
  </si>
  <si>
    <t>C1.5.4/1.5.2</t>
  </si>
  <si>
    <t>C1.5.4/3.2.3</t>
  </si>
  <si>
    <t>C1.5.4/3.2.3.3</t>
  </si>
  <si>
    <t>C1.5.4/3.2.13</t>
  </si>
  <si>
    <t>C1.5.4/3.2.13.1</t>
  </si>
  <si>
    <t>Compacted to 90% MDD</t>
  </si>
  <si>
    <t>C4.2.3</t>
  </si>
  <si>
    <t>Excavating of materials in cuttings, material obtained from</t>
  </si>
  <si>
    <t>C4.2.3.1</t>
  </si>
  <si>
    <t>Removal of unsuitable stable cut material to spoil</t>
  </si>
  <si>
    <t>In layer thicknesses of 200 mm and less</t>
  </si>
  <si>
    <t>C1.5.4/C4.2.3</t>
  </si>
  <si>
    <t>C1.5.4/C4.2.3.1</t>
  </si>
  <si>
    <t>C1.5.4/C4.2.7</t>
  </si>
  <si>
    <t>C1.5.4/C4.2.7.1</t>
  </si>
  <si>
    <t>C1.7.1</t>
  </si>
  <si>
    <t>Loading</t>
  </si>
  <si>
    <t>C1.7.1.1</t>
  </si>
  <si>
    <t>Loading from stockpile using machines and some hand labour where necessary</t>
  </si>
  <si>
    <t>C1.7.1.2</t>
  </si>
  <si>
    <t>Loading from heaps or windrows using machines and/some hand labour where necessary</t>
  </si>
  <si>
    <t>C1.7.1.3</t>
  </si>
  <si>
    <t>Loading by hand only from stockpile or heaps when labour ehancement work is specified or is not possible to use machines</t>
  </si>
  <si>
    <t>C1.6.1.1</t>
  </si>
  <si>
    <t>C3.1.3</t>
  </si>
  <si>
    <t>Excavation, clearing and disposal of accumulated sediment in existing  lined drains and drainage systems</t>
  </si>
  <si>
    <t>C3.1.3.3</t>
  </si>
  <si>
    <t>Using labour enhanced construction methods :</t>
  </si>
  <si>
    <t>Manholes and inlet and outlet structures</t>
  </si>
  <si>
    <t>Culvert barrels</t>
  </si>
  <si>
    <t>Concrete and other lined side drains</t>
  </si>
  <si>
    <t>C3.1.4</t>
  </si>
  <si>
    <t>Excavation and disposal of material for subsoil drainage systems</t>
  </si>
  <si>
    <t>C3.1.4.1</t>
  </si>
  <si>
    <t>Excavating in all material situated within the following depth ranges below the surface :</t>
  </si>
  <si>
    <t>0m to 1.5m</t>
  </si>
  <si>
    <t>Exceeding 1.5m and up to 3.0m</t>
  </si>
  <si>
    <t>Etc, in increments of 1.5m</t>
  </si>
  <si>
    <t>C3.1.4.4</t>
  </si>
  <si>
    <t>Extra over sub-item C3.1.4.1 for excavation in hard and boulder material, irrespective of depth</t>
  </si>
  <si>
    <t>C3.1.6.2</t>
  </si>
  <si>
    <t>Bank and dykes using labour enhanced construction methods</t>
  </si>
  <si>
    <t>done</t>
  </si>
  <si>
    <t>C3.1.8.2</t>
  </si>
  <si>
    <t>C3.1.11</t>
  </si>
  <si>
    <t>C3.1.14.1</t>
  </si>
  <si>
    <t>Concrete caps</t>
  </si>
  <si>
    <t>In inlet and outlet structures including kerbs, chutes and downpipes, skewed ends, catchpits, manholes, thrust and anchor blocks, excluding formwork but including Class U2 surfacing finish  (Class 20/19 concrete)</t>
  </si>
  <si>
    <t>Manholes, catchpits, precast inlet and outlet structures complete:</t>
  </si>
  <si>
    <t>PSC3.2.28</t>
  </si>
  <si>
    <t>PSC3.2.28.1</t>
  </si>
  <si>
    <t>Polymer film sheeting (0,15 mm thick) for concrete-lined open drains</t>
  </si>
  <si>
    <t>Screening only</t>
  </si>
  <si>
    <t>Excavating of materials in cuttings, material obtained from:</t>
  </si>
  <si>
    <t>C4.1.5</t>
  </si>
  <si>
    <t>Excavating of materials in the borrow pits and quarries, material obtained from</t>
  </si>
  <si>
    <t>C4.1.5.1</t>
  </si>
  <si>
    <t>Boulder excavation class A</t>
  </si>
  <si>
    <t>PSC20.1.2.3</t>
  </si>
  <si>
    <t>CULVERT 4231</t>
  </si>
  <si>
    <t>s</t>
  </si>
  <si>
    <t>CUT</t>
  </si>
  <si>
    <t>Procurement process for totality of all tenders concluded for the appointment of CIDB contractor grading designation 2CE Targeted Enterprise subcontractors (100 copies of the tender doc required for each individual tender)</t>
  </si>
  <si>
    <t>Procurement process for the totality of all tenders concluded for the appointment of CIDB contractor grading designation 3CE Targeted Enterprise subcontractors (80 copies of the tender doc required for each individual tender)</t>
  </si>
  <si>
    <t>Procurement process for the totality of all tenders concluded for the appointment of CIDB contractor grading designation 4CE Targeted Enterprise subcontractors (60 copies of the tender doc required for each individual tender)</t>
  </si>
  <si>
    <t>Procurement process for the totality of all tenders concluded for the appointment of CIDB contractor grading designation 5CE Targeted Enterprise subcontractors (60 copies of the tender doc required for each individual tender)</t>
  </si>
  <si>
    <r>
      <t>m</t>
    </r>
    <r>
      <rPr>
        <vertAlign val="superscript"/>
        <sz val="11"/>
        <rFont val="Calibri"/>
        <family val="2"/>
        <scheme val="minor"/>
      </rPr>
      <t>3</t>
    </r>
    <r>
      <rPr>
        <sz val="11"/>
        <color theme="1"/>
        <rFont val="Calibri"/>
        <family val="2"/>
        <scheme val="minor"/>
      </rPr>
      <t/>
    </r>
  </si>
  <si>
    <r>
      <t>m</t>
    </r>
    <r>
      <rPr>
        <vertAlign val="superscript"/>
        <sz val="11"/>
        <rFont val="Calibri"/>
        <family val="2"/>
        <scheme val="minor"/>
      </rPr>
      <t>2</t>
    </r>
  </si>
  <si>
    <t>Area exceeding 2,0 m² but not 10 m²</t>
  </si>
  <si>
    <t xml:space="preserve">Procurement of Targeted Enterprise subcontractors as described in Part F </t>
  </si>
  <si>
    <t>Payments associated with the construction Works carried out by Targeted Enterprise subcontractors appointed in terms of Part F</t>
  </si>
  <si>
    <t>Handling costs and profit in respect of subitem F1.02(a) above</t>
  </si>
  <si>
    <t>Supply of materials and small plant to assist Targeted Enterprise subcontractors appointed in terms of Part F</t>
  </si>
  <si>
    <t>Handling costs and profit in respect of subitem F1.02(c) above</t>
  </si>
  <si>
    <t>Handling costs and profit in respect of subitem F1.04 (a)(i) above</t>
  </si>
  <si>
    <t>Handling costs and profit in respect of subitem F1.02(c)(i) above.</t>
  </si>
  <si>
    <t>Handling costs and profit in respect of subitem F1.04 (d)(i) above.</t>
  </si>
  <si>
    <t>As per KZNDOT standard details SD 0603/1 and SD 0701/A</t>
  </si>
  <si>
    <t>PSC3.3.17</t>
  </si>
  <si>
    <t>PSC1.5.14</t>
  </si>
  <si>
    <t>SCHEDULE E</t>
  </si>
  <si>
    <t>Grubbing with machines and some hand labour where necessary</t>
  </si>
  <si>
    <t>Grubbing with hand labour only when labour enhanced work is specified or it is not practical to use a machine</t>
  </si>
  <si>
    <t>Community Participation</t>
  </si>
  <si>
    <t>Cost for community Participation (PLC and CLO)</t>
  </si>
  <si>
    <t>Handling costs and profit in respect of sub-item PSC1.2.10(a) above</t>
  </si>
  <si>
    <t>Survey Beacons</t>
  </si>
  <si>
    <t>PSC1.2.11.1</t>
  </si>
  <si>
    <t>PSC1.2.11</t>
  </si>
  <si>
    <t>PSC1.2.11.2</t>
  </si>
  <si>
    <t>C4.1.6.3</t>
  </si>
  <si>
    <t>Multiple stage crushing and screening plant</t>
  </si>
  <si>
    <t>C4.1.7.3</t>
  </si>
  <si>
    <t>Multiple-stage crushing including screening</t>
  </si>
  <si>
    <t>(i) 900mm wide x 150mm high</t>
  </si>
  <si>
    <t>C1.5.9</t>
  </si>
  <si>
    <t>Traffic safety vehicle</t>
  </si>
  <si>
    <t>Traffic safety officer</t>
  </si>
  <si>
    <t>Commercial materials identified by the Contractor from commercial, private or other non-commercial suppliers</t>
  </si>
  <si>
    <t>C9.1.1</t>
  </si>
  <si>
    <t>Asphalt mix designs</t>
  </si>
  <si>
    <t>C9.1.1.2</t>
  </si>
  <si>
    <t>Sand skeletal mixes</t>
  </si>
  <si>
    <t>C9.1.5</t>
  </si>
  <si>
    <t>Asphalt Surfacing</t>
  </si>
  <si>
    <t>Sand skeletal mix - continuously graded (40mm thick, A-E2 binder, level 1B design)</t>
  </si>
  <si>
    <t>Asphalt layers (continouslt graded sand skeleton, nominal maximum particle size of 10mm using an A-E2 binder, 40mm thick, paver laid)</t>
  </si>
  <si>
    <t>(a) Continously graded base or surfacing (surfacing, nominal maximum particle size of 10mm using an A-E2 binder, Level 1B design)</t>
  </si>
  <si>
    <t>Extra over payment item C9.1.4.1 and C9.1.5.1 (sand skeletal mix - continously graded, nominal maximum particle size of 10mm using an A-E2 binder, 40mm thick paver laid)</t>
  </si>
  <si>
    <t>C1.4.3.13</t>
  </si>
  <si>
    <t>C9.1.8</t>
  </si>
  <si>
    <t>Surfacing of bridge decks</t>
  </si>
  <si>
    <t>C9.1.8.1</t>
  </si>
  <si>
    <t>Levelling course: Continously graded (Sand skeletal, AE-2, nominal maximum particle size of 10mm)</t>
  </si>
  <si>
    <t>C1.5.7.7</t>
  </si>
  <si>
    <t>Traffic calming devices:</t>
  </si>
  <si>
    <t>(a) 25mm high x 100mm wide asphalt rumble strips</t>
  </si>
  <si>
    <t>C4.1.2</t>
  </si>
  <si>
    <t>Additional material investigations during the supplementary exploration</t>
  </si>
  <si>
    <t>C4.1.2.1</t>
  </si>
  <si>
    <t>Cost of additional trial pits and/or drilling and laboratory testing</t>
  </si>
  <si>
    <t>C4.1.2.2</t>
  </si>
  <si>
    <t>Handling costs and profit in respect of item C4.1.2.1</t>
  </si>
  <si>
    <t>C4.1.4.2</t>
  </si>
  <si>
    <t>In quarries</t>
  </si>
  <si>
    <t>Soft material</t>
  </si>
  <si>
    <t>Hard material (by blasting)</t>
  </si>
  <si>
    <t>C4.1.5.4</t>
  </si>
  <si>
    <t>C4.1.5.2</t>
  </si>
  <si>
    <t>Hard excavation (other than by blasting)</t>
  </si>
  <si>
    <t>C2.1.3</t>
  </si>
  <si>
    <t>Obtaining construction or work permits</t>
  </si>
  <si>
    <t>Crushed stone obtained from commercial sources (course-grade crushed stone as per KZNDOT SD0501/A)</t>
  </si>
  <si>
    <t>Natural sand from commercial sources (natural permeable material as per KZNDOT SD0501/A)</t>
  </si>
  <si>
    <t>Cleaning eyes (as per KZNDOT SD0501/A)</t>
  </si>
  <si>
    <t>Outlet structures (as per KZNDOT SD0501/A)</t>
  </si>
  <si>
    <t>From commercial sources (G5)</t>
  </si>
  <si>
    <t>C3.2.2</t>
  </si>
  <si>
    <t>Inspection boxes (Generic 1.2m x 1.2m x 1.2m engineering brick manhole structure with concrete lid and frame)</t>
  </si>
  <si>
    <t>Junction boxes (Generic 0.6m x 0.6m x 1.2m engineering brick manhole structure with precast concrete cover slab)</t>
  </si>
  <si>
    <t>C3.3.8.1</t>
  </si>
  <si>
    <t>Cast in situ concrete lining (class 20/19 concrete, type SD601/3 and type SD601/4 side drains)</t>
  </si>
  <si>
    <t>Sealed joints in concrete linings of open drains (as per KZNDOT standard detail 0601/C, polyethelyne joint every 12m)</t>
  </si>
  <si>
    <t>C4.1.1.2</t>
  </si>
  <si>
    <t>For quarries (Material source close to Tugela Ferry as described in the tender clarification meeting )</t>
  </si>
  <si>
    <t>For borrow pits (Borrow pit located along on D77 around km 14.9)</t>
  </si>
  <si>
    <t>Borrow Pit (Borrow pit located along on D77 around km 14.9)</t>
  </si>
  <si>
    <t>Borrow pits (Borrow pit located along on D77 around km 14.9)</t>
  </si>
  <si>
    <t>Quarries (Material source close to Tugela Ferry as described in the tender clarification meeting )</t>
  </si>
  <si>
    <t>Excavate material to spoil in sites designated by the Contractor, material obtained from</t>
  </si>
  <si>
    <t>C4.2.9</t>
  </si>
  <si>
    <t>C4.2.9.1</t>
  </si>
  <si>
    <t>C4.2.4</t>
  </si>
  <si>
    <t>Excavating of materials in box cuts, material obtained from:</t>
  </si>
  <si>
    <t>C4.2.4.1</t>
  </si>
  <si>
    <t>Type G2 material</t>
  </si>
  <si>
    <t>(x)</t>
  </si>
  <si>
    <t>Lower selected subgrade layer (150mm) compacted to 93% of MDD</t>
  </si>
  <si>
    <t>Upper selected subgrade layer (150mm) compacted to 95% of MDD</t>
  </si>
  <si>
    <t>Upper subbase gravel layer (chemically stabilised) (150mm) compacted to 95% of MDD</t>
  </si>
  <si>
    <t>G2 crushed stone base layer (150mm) compacted to 88% of BD</t>
  </si>
  <si>
    <t>C5.3.9</t>
  </si>
  <si>
    <t>Construction of a trial section</t>
  </si>
  <si>
    <t>Crushed stone base layer (150mm) trial section</t>
  </si>
  <si>
    <t>C12.6</t>
  </si>
  <si>
    <t>C12.6.14</t>
  </si>
  <si>
    <t>MECHANICALLY STABILISED EARTH WALLS AND GABIONS</t>
  </si>
  <si>
    <t>0 m to 1,5 m</t>
  </si>
  <si>
    <t>C12.6.14.3</t>
  </si>
  <si>
    <t>Excavating soft material within 1,5 m below the surface using labour enhancement construction methods</t>
  </si>
  <si>
    <t>C12.6.15</t>
  </si>
  <si>
    <t>Surface preparation for bedding the gabions</t>
  </si>
  <si>
    <t>C12.6.16.1</t>
  </si>
  <si>
    <t>C12.6.17</t>
  </si>
  <si>
    <t>Type: Stimsonite White / White</t>
  </si>
  <si>
    <t>Type: Stimsonite Yellow / Red</t>
  </si>
  <si>
    <t>Type: Stimsonite Red / Red</t>
  </si>
  <si>
    <t>(iv)</t>
  </si>
  <si>
    <t>Type Stimsonite Red / White</t>
  </si>
  <si>
    <t xml:space="preserve">No </t>
  </si>
  <si>
    <t>Handling costs and profit in respect of item C2.1.2.1 above</t>
  </si>
  <si>
    <t>C2.1.2.2</t>
  </si>
  <si>
    <t>Handling Costs and profit in respect of item PSC20.1.2.3 (a)</t>
  </si>
  <si>
    <t>C11.2.1.1</t>
  </si>
  <si>
    <t>Excavating all material situated within the following depth ranges below the surface level</t>
  </si>
  <si>
    <t>Handling costs and profit in respect of subitem E5.02(a)(i) above.</t>
  </si>
  <si>
    <t>Handling costs and profit in respect of subitem E5.02(b)(i) above.</t>
  </si>
  <si>
    <t>Handling costs and profit in respect of subitem E5.02(c)(i) above.</t>
  </si>
  <si>
    <t>Handling costs and profit in respect of subitem E5.02(d)(i) above.</t>
  </si>
  <si>
    <t>Handling cost and profit in respect of subitem E5.03(a) and (b) above</t>
  </si>
  <si>
    <t>(ii) Handling costs and profit in respect of subitems E5.03(d)(i) above</t>
  </si>
  <si>
    <t>Handling costs and profit in respect of sub item E5.03(f)(i) above</t>
  </si>
  <si>
    <t>Handling Costs and profit in respect of item PSC20.1.2.3 (b)</t>
  </si>
  <si>
    <t>Contract sign boards</t>
  </si>
  <si>
    <t>Galvanized gabion boxes:</t>
  </si>
  <si>
    <t>1,0m wide by 1,0m deep by 1,0m long, mesh size 80 x 100, 2,7mm diameter mesh wire and diaphragms at 1m c/c</t>
  </si>
  <si>
    <t>1,0m wide by 0,5m deep by 1,0m long, mesh size 80 x 100, 2,7mm diameter mesh wire and diaphragms at 1m c/c</t>
  </si>
  <si>
    <t>Geotextile (Bidim A4 or similar approved)</t>
  </si>
  <si>
    <t>(a.v)</t>
  </si>
  <si>
    <t>Procurement process for totality of all tenders concluded for the appointment of CIDB contractor grading designation 1CE Targeted Enterprise subcontractors (120 copies of the tender doc required for each individual tender)</t>
  </si>
  <si>
    <t>MEASUREMENT AND PAYMENT</t>
  </si>
  <si>
    <t>G7</t>
  </si>
  <si>
    <t>Payments associated with the Contract Skills Development Goals:</t>
  </si>
  <si>
    <t>G7.01</t>
  </si>
  <si>
    <t>Employment of Leaners employed under Method 1</t>
  </si>
  <si>
    <t>(i) Povision for stipends</t>
  </si>
  <si>
    <t>(ii) Provision for additional Costs</t>
  </si>
  <si>
    <t>Employment of Leaners employed under Method 2</t>
  </si>
  <si>
    <t>Prov sum</t>
  </si>
  <si>
    <t>Employment of Leaners employed under Method 3</t>
  </si>
  <si>
    <t>Employment of Candidates employed under Method 4</t>
  </si>
  <si>
    <t>(i) Provision for stipends</t>
  </si>
  <si>
    <t>(iii) Provision for additional Costs</t>
  </si>
  <si>
    <t>(ii) Provisions for mentorship</t>
  </si>
  <si>
    <t>Liaison with the Employer’s project manager and the training service provider:</t>
  </si>
  <si>
    <t>hr</t>
  </si>
  <si>
    <t>(i) Liaison conducted by the Construction Manager</t>
  </si>
  <si>
    <t>C1.4.4.11</t>
  </si>
  <si>
    <t>The provision of a complete 440/231 volt three phase electrical power installation, including all poles, insulators, wiring, switchboards, mains connection, meters, etc.</t>
  </si>
  <si>
    <t>C1.4.4.12</t>
  </si>
  <si>
    <t>Handling cost and profit in respect of item C1.4.4.11</t>
  </si>
  <si>
    <t>C1.4.4.13</t>
  </si>
  <si>
    <t>The provision of a 440/231 volt three phase electricity generator if electricity from a power supply authority is not available on site</t>
  </si>
  <si>
    <t>C1.4.4.14</t>
  </si>
  <si>
    <t>Handling cost and profit in respect of item C1.4.4.13</t>
  </si>
  <si>
    <t>Why was this not included</t>
  </si>
  <si>
    <t>E6.01</t>
  </si>
  <si>
    <t>E6.02</t>
  </si>
  <si>
    <t>E6.03</t>
  </si>
  <si>
    <t xml:space="preserve">Stipend </t>
  </si>
  <si>
    <t>mentorship</t>
  </si>
  <si>
    <t>Add Costs</t>
  </si>
  <si>
    <r>
      <rPr>
        <b/>
        <sz val="9"/>
        <color rgb="FF000000"/>
        <rFont val="Calibri"/>
        <family val="2"/>
        <scheme val="minor"/>
      </rPr>
      <t>CPG1</t>
    </r>
    <r>
      <rPr>
        <sz val="9"/>
        <color rgb="FF000000"/>
        <rFont val="Calibri"/>
        <family val="2"/>
        <scheme val="minor"/>
      </rPr>
      <t xml:space="preserve"> (Grade 1) -  C1.6, C3.1</t>
    </r>
  </si>
  <si>
    <r>
      <t xml:space="preserve"> </t>
    </r>
    <r>
      <rPr>
        <b/>
        <sz val="9"/>
        <color rgb="FF000000"/>
        <rFont val="Calibri"/>
        <family val="2"/>
        <scheme val="minor"/>
      </rPr>
      <t>CPG2</t>
    </r>
    <r>
      <rPr>
        <sz val="9"/>
        <color rgb="FF000000"/>
        <rFont val="Calibri"/>
        <family val="2"/>
        <scheme val="minor"/>
      </rPr>
      <t xml:space="preserve"> (Grade 1) - C1.6, C3.1</t>
    </r>
  </si>
  <si>
    <t>CPG 10 Grade 5 Contractor - D77 Contract - The Supply of Barrow Material</t>
  </si>
  <si>
    <t xml:space="preserve">CPG 9 - Grade 4 Contractor - D77 Contract - The Construction on Protal Culvert STC4234 </t>
  </si>
  <si>
    <t xml:space="preserve">CPG 8 - Grade 4 Contractor - D77 Contract - Earhworks Cut Material </t>
  </si>
  <si>
    <t>CPG 7 - Grade 4 Contractor - D77 Contract - Earhworks Fill Material and Roadbed Works</t>
  </si>
  <si>
    <t>On Class C bedding (600 dia. 100D Spigot and Socket concrete pipe culverts on class C bedding)</t>
  </si>
  <si>
    <t>(b) Re-use of prefabricated culverts complete (600 dia. 100D Spigot and Socket concrete pipe culverts on class C bedding)</t>
  </si>
  <si>
    <t>CPG 4 - Grade 3 Contractor - D77 Contract -  Accommodation of Traffic</t>
  </si>
  <si>
    <t>CPG 3 - Grade 2 Contractor - D77 Contract -  Installation of Culverts (Pipes)</t>
  </si>
  <si>
    <t xml:space="preserve">CPG 2 - Grade 1 Contractor - D77 Contract -  Clearing and Grubbing </t>
  </si>
  <si>
    <t>Old Estimate</t>
  </si>
  <si>
    <t>New Estimate end March 2023</t>
  </si>
  <si>
    <t>450mm dia. Spigot and Socket Class 75D</t>
  </si>
  <si>
    <t>Existing services, detec\tion and verification</t>
  </si>
  <si>
    <t>CPG 6 - Grade 4 Contractor - D77 Contract -  Loading and Hauling of Materials</t>
  </si>
  <si>
    <t xml:space="preserve">CPG 5 - Grade 3 Contractor - D77 Contract - Drainage </t>
  </si>
  <si>
    <t>PRESCRIBED CIDB CONTRACTOR GRADING DESIGNATION ALLOCATION DIAGRAM</t>
  </si>
  <si>
    <t>SECTION</t>
  </si>
  <si>
    <t>ESTIMATE</t>
  </si>
  <si>
    <t>PART G - ALLOCATION</t>
  </si>
  <si>
    <t>1 CE PE</t>
  </si>
  <si>
    <t>2 CE PE</t>
  </si>
  <si>
    <t>3 CE PE</t>
  </si>
  <si>
    <t>4 CE PE</t>
  </si>
  <si>
    <t>5 CE PE</t>
  </si>
  <si>
    <t>6 CE PE</t>
  </si>
  <si>
    <t>Max</t>
  </si>
  <si>
    <t>GENERAL REQUIREMENTS AND PROVISIONS</t>
  </si>
  <si>
    <t>CONCRETE KERBING AND CHANNELING, ASPHALT BERMS, CHUTES, DOWNPIPES, CONCRETE, STONE PITCHED AND GABION LININGS FOR OPEN DRAINS</t>
  </si>
  <si>
    <t>EXISTING ROAD MATERIALS</t>
  </si>
  <si>
    <t>check</t>
  </si>
  <si>
    <t>Total allocation</t>
  </si>
  <si>
    <t>Adjustment factor for higher rates level &amp; for overheads</t>
  </si>
  <si>
    <t>x 1.30</t>
  </si>
  <si>
    <t>Adjustment factor for contingencies (10%)</t>
  </si>
  <si>
    <t>x 1.10</t>
  </si>
  <si>
    <t>Adjustment factor for CPA (assume no CPA on subcontracts)</t>
  </si>
  <si>
    <t>x 1.00</t>
  </si>
  <si>
    <t>Adjustment factor for VAT</t>
  </si>
  <si>
    <t>x 1.15</t>
  </si>
  <si>
    <t>Hence total adjustment factor (1.3 x 1.1 x 1.0 x 1.15)</t>
  </si>
  <si>
    <t>Hence total adjusted allocation</t>
  </si>
  <si>
    <t>Estmates at 1,3 Factor for Main Bill Purposes</t>
  </si>
  <si>
    <t>Hence proposed number of subcontractors</t>
  </si>
  <si>
    <t>N/a</t>
  </si>
  <si>
    <t>13,10</t>
  </si>
  <si>
    <t>PART F: SMALL CONTRACTOR DEVELOPMENT</t>
  </si>
  <si>
    <t>FOR WORKS TO BE CONSTRUCTED BY TARGETED ENTERPRISE SUBCONTRACTORS IN TERMS OF PART F</t>
  </si>
  <si>
    <t>CONTRACT NO. ZNB01615/00000/00/HOD/INF/22/T: CONSTRUCTION OF EARTHWORKS, LAYERWORKS, SURFACING, DRAINAGE &amp; ANCILLARY WORKS ON DISTRICT ROAD D77 FROM KM 0-00 TO KM 5-00 IN THE LADYSMITH REGION</t>
  </si>
  <si>
    <t>CPG %</t>
  </si>
  <si>
    <t>C1.2.3.1</t>
  </si>
  <si>
    <t>Grass cutting</t>
  </si>
  <si>
    <t>C1.2.3</t>
  </si>
  <si>
    <t>Routine road maintenance of existing public roads within the Site of the Works or other public roads outside the Site of the Works which are used as detours</t>
  </si>
  <si>
    <t>Drain cleaning</t>
  </si>
  <si>
    <t>C1.2.3.2</t>
  </si>
  <si>
    <t>C1.2.3.3</t>
  </si>
  <si>
    <t>C1.2.3.4</t>
  </si>
  <si>
    <t>Cleaning out culverts</t>
  </si>
  <si>
    <t>Collection of rubbish / litter</t>
  </si>
  <si>
    <r>
      <t>m</t>
    </r>
    <r>
      <rPr>
        <sz val="11"/>
        <rFont val="Calibri"/>
        <family val="2"/>
      </rPr>
      <t>³</t>
    </r>
  </si>
  <si>
    <t xml:space="preserve">CPG 2 - Grade 1 Contractor - D77 Contract -  Routine Maintenance During Defects Liability Period </t>
  </si>
  <si>
    <r>
      <rPr>
        <b/>
        <sz val="10"/>
        <color rgb="FF000000"/>
        <rFont val="Calibri"/>
        <family val="2"/>
        <scheme val="minor"/>
      </rPr>
      <t>CPG5</t>
    </r>
    <r>
      <rPr>
        <sz val="9"/>
        <color rgb="FF000000"/>
        <rFont val="Calibri"/>
        <family val="2"/>
        <scheme val="minor"/>
      </rPr>
      <t xml:space="preserve"> (Grade 2) - C3.2</t>
    </r>
  </si>
  <si>
    <r>
      <rPr>
        <b/>
        <sz val="9"/>
        <color rgb="FF000000"/>
        <rFont val="Calibri"/>
        <family val="2"/>
        <scheme val="minor"/>
      </rPr>
      <t>CPG6</t>
    </r>
    <r>
      <rPr>
        <sz val="9"/>
        <color rgb="FF000000"/>
        <rFont val="Calibri"/>
        <family val="2"/>
        <scheme val="minor"/>
      </rPr>
      <t xml:space="preserve"> (Grade 3) - C1.5</t>
    </r>
  </si>
  <si>
    <r>
      <rPr>
        <b/>
        <sz val="9"/>
        <color rgb="FF000000"/>
        <rFont val="Calibri"/>
        <family val="2"/>
        <scheme val="minor"/>
      </rPr>
      <t xml:space="preserve">CPG8 </t>
    </r>
    <r>
      <rPr>
        <sz val="9"/>
        <color rgb="FF000000"/>
        <rFont val="Calibri"/>
        <family val="2"/>
        <scheme val="minor"/>
      </rPr>
      <t>(Grade 4) - C1,7</t>
    </r>
  </si>
  <si>
    <r>
      <rPr>
        <b/>
        <sz val="9"/>
        <color rgb="FF000000"/>
        <rFont val="Calibri"/>
        <family val="2"/>
        <scheme val="minor"/>
      </rPr>
      <t>CPG7</t>
    </r>
    <r>
      <rPr>
        <sz val="9"/>
        <color rgb="FF000000"/>
        <rFont val="Calibri"/>
        <family val="2"/>
        <scheme val="minor"/>
      </rPr>
      <t xml:space="preserve"> (Grade 3) -C3.3</t>
    </r>
  </si>
  <si>
    <r>
      <rPr>
        <b/>
        <sz val="9"/>
        <color rgb="FF000000"/>
        <rFont val="Calibri"/>
        <family val="2"/>
        <scheme val="minor"/>
      </rPr>
      <t xml:space="preserve">CPG9 </t>
    </r>
    <r>
      <rPr>
        <sz val="9"/>
        <color rgb="FF000000"/>
        <rFont val="Calibri"/>
        <family val="2"/>
        <scheme val="minor"/>
      </rPr>
      <t>(Grade 4) - C5.1, C5.2</t>
    </r>
  </si>
  <si>
    <r>
      <rPr>
        <b/>
        <sz val="9"/>
        <color theme="1"/>
        <rFont val="Calibri"/>
        <family val="2"/>
        <scheme val="minor"/>
      </rPr>
      <t>CPG10</t>
    </r>
    <r>
      <rPr>
        <sz val="9"/>
        <color theme="1"/>
        <rFont val="Calibri"/>
        <family val="2"/>
        <scheme val="minor"/>
      </rPr>
      <t xml:space="preserve"> (Grade 4) - C4.2</t>
    </r>
  </si>
  <si>
    <r>
      <rPr>
        <b/>
        <sz val="9"/>
        <color rgb="FF000000"/>
        <rFont val="Calibri"/>
        <family val="2"/>
        <scheme val="minor"/>
      </rPr>
      <t>CPG 11</t>
    </r>
    <r>
      <rPr>
        <sz val="9"/>
        <color rgb="FF000000"/>
        <rFont val="Calibri"/>
        <family val="2"/>
        <scheme val="minor"/>
      </rPr>
      <t xml:space="preserve"> (Grade 4)- STC4234</t>
    </r>
  </si>
  <si>
    <r>
      <rPr>
        <b/>
        <sz val="9"/>
        <rFont val="Calibri"/>
        <family val="2"/>
        <scheme val="minor"/>
      </rPr>
      <t>CPG12</t>
    </r>
    <r>
      <rPr>
        <sz val="9"/>
        <rFont val="Calibri"/>
        <family val="2"/>
        <scheme val="minor"/>
      </rPr>
      <t xml:space="preserve"> (Grade 5) - C4.1</t>
    </r>
  </si>
  <si>
    <r>
      <t xml:space="preserve"> </t>
    </r>
    <r>
      <rPr>
        <b/>
        <sz val="9"/>
        <color rgb="FF000000"/>
        <rFont val="Calibri"/>
        <family val="2"/>
        <scheme val="minor"/>
      </rPr>
      <t>CPG3</t>
    </r>
    <r>
      <rPr>
        <sz val="9"/>
        <color rgb="FF000000"/>
        <rFont val="Calibri"/>
        <family val="2"/>
        <scheme val="minor"/>
      </rPr>
      <t xml:space="preserve"> (Grade 1) - C1.2</t>
    </r>
  </si>
  <si>
    <r>
      <t xml:space="preserve"> </t>
    </r>
    <r>
      <rPr>
        <b/>
        <sz val="9"/>
        <color rgb="FF000000"/>
        <rFont val="Calibri"/>
        <family val="2"/>
        <scheme val="minor"/>
      </rPr>
      <t>CPG4</t>
    </r>
    <r>
      <rPr>
        <sz val="9"/>
        <color rgb="FF000000"/>
        <rFont val="Calibri"/>
        <family val="2"/>
        <scheme val="minor"/>
      </rPr>
      <t xml:space="preserve"> (Grade 1) - C1.2</t>
    </r>
  </si>
  <si>
    <t>CONTRACT PRICE ADJUSTMENT (10% OF SUBTOTAL 3)</t>
  </si>
  <si>
    <t>CONTINGENCIES (10% OF SUBTOTAL 2)</t>
  </si>
  <si>
    <t>SUBTOTAL 2 (SUBTOTAL 1 + CSDG)</t>
  </si>
  <si>
    <t>VAT (15% OF SUBTOTAL 4)</t>
  </si>
  <si>
    <t>CSDG @ 0,25% of Subtotal 1</t>
  </si>
  <si>
    <t>SUBTOTAL 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</si>
</sst>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44" formatCode="_ &quot;R&quot;\ * #,##0.00_ ;_ &quot;R&quot;\ * \-#,##0.00_ ;_ &quot;R&quot;\ * &quot;-&quot;??_ ;_ @_ "/>
    <numFmt numFmtId="43" formatCode="_ * #,##0.00_ ;_ * \-#,##0.00_ ;_ * &quot;-&quot;??_ ;_ @_ "/>
    <numFmt numFmtId="164" formatCode="&quot;R&quot;#,##0;\-&quot;R&quot;#,##0"/>
    <numFmt numFmtId="165" formatCode="_-&quot;R&quot;* #,##0.00_-;\-&quot;R&quot;* #,##0.00_-;_-&quot;R&quot;* &quot;-&quot;??_-;_-@_-"/>
    <numFmt numFmtId="166" formatCode="_-* #,##0.00_-;\-* #,##0.00_-;_-* &quot;-&quot;??_-;_-@_-"/>
    <numFmt numFmtId="167" formatCode="_(&quot;$&quot;* #,##0.00_);_(&quot;$&quot;* \(#,##0.00\);_(&quot;$&quot;* &quot;-&quot;??_);_(@_)"/>
    <numFmt numFmtId="168" formatCode="_(* #,##0.00_);_(* \(#,##0.00\);_(* &quot;-&quot;??_);_(@_)"/>
    <numFmt numFmtId="169" formatCode="_-[$R-1C09]* #,##0.00_-;\-[$R-1C09]* #,##0.00_-;_-[$R-1C09]* &quot;-&quot;??_-;_-@_-"/>
    <numFmt numFmtId="170" formatCode="&quot;R&quot;#,##0.00"/>
    <numFmt numFmtId="171" formatCode="0.000%"/>
    <numFmt numFmtId="172" formatCode="[$R-1C09]#,##0.00"/>
    <numFmt numFmtId="173" formatCode="[$R-1C09]\ #\ ###\ ##0.00;[Red][$R-1C09]\-#\ ###\ ##0.00"/>
    <numFmt numFmtId="174" formatCode="_-* #.##0.00_-;\-* #.##0.00_-;_-* &quot;-&quot;??_-;_-@_-"/>
    <numFmt numFmtId="175" formatCode="_-[$R-430]* #,##0.00_-;\-[$R-430]* #,##0.00_-;_-[$R-430]* &quot;-&quot;??_-;_-@_-"/>
    <numFmt numFmtId="176" formatCode="#,##0.0000"/>
  </numFmts>
  <fonts count="29" x14ac:knownFonts="1">
    <font>
      <sz val="11"/>
      <color theme="1"/>
      <name val="Calibri"/>
      <family val="2"/>
      <scheme val="minor"/>
    </font>
    <font>
      <sz val="10"/>
      <name val="Arial"/>
      <family val="2"/>
    </font>
    <font>
      <sz val="11"/>
      <color theme="1"/>
      <name val="Calibri"/>
      <family val="2"/>
      <scheme val="minor"/>
    </font>
    <font>
      <sz val="10"/>
      <name val="MS Sans Serif"/>
    </font>
    <font>
      <sz val="10"/>
      <name val="MS Sans Serif"/>
      <family val="2"/>
    </font>
    <font>
      <sz val="11"/>
      <color indexed="8"/>
      <name val="Calibri"/>
      <family val="2"/>
    </font>
    <font>
      <sz val="11"/>
      <name val="Calibri"/>
      <family val="2"/>
      <scheme val="minor"/>
    </font>
    <font>
      <sz val="9"/>
      <color theme="1"/>
      <name val="Calibri"/>
      <family val="2"/>
      <scheme val="minor"/>
    </font>
    <font>
      <sz val="9"/>
      <color rgb="FF000000"/>
      <name val="Calibri"/>
      <family val="2"/>
      <scheme val="minor"/>
    </font>
    <font>
      <sz val="10"/>
      <color rgb="FF00B050"/>
      <name val="Arial"/>
      <family val="2"/>
    </font>
    <font>
      <sz val="11"/>
      <color rgb="FF00B050"/>
      <name val="Calibri"/>
      <family val="2"/>
      <scheme val="minor"/>
    </font>
    <font>
      <sz val="10"/>
      <name val="Arial"/>
      <family val="2"/>
    </font>
    <font>
      <b/>
      <u/>
      <sz val="10"/>
      <name val="Times New Roman"/>
      <family val="1"/>
    </font>
    <font>
      <i/>
      <u/>
      <sz val="10"/>
      <name val="Times New Roman"/>
      <family val="1"/>
    </font>
    <font>
      <sz val="12"/>
      <name val="Arial"/>
      <family val="2"/>
    </font>
    <font>
      <sz val="10"/>
      <name val="Times New Roman"/>
      <family val="1"/>
    </font>
    <font>
      <sz val="11"/>
      <name val="Arial"/>
      <family val="2"/>
    </font>
    <font>
      <b/>
      <sz val="11"/>
      <color theme="1"/>
      <name val="Calibri"/>
      <family val="2"/>
      <scheme val="minor"/>
    </font>
    <font>
      <b/>
      <sz val="11"/>
      <name val="Calibri"/>
      <family val="2"/>
      <scheme val="minor"/>
    </font>
    <font>
      <vertAlign val="superscript"/>
      <sz val="11"/>
      <name val="Calibri"/>
      <family val="2"/>
      <scheme val="minor"/>
    </font>
    <font>
      <sz val="10"/>
      <color theme="1"/>
      <name val="Arial"/>
      <family val="2"/>
    </font>
    <font>
      <b/>
      <sz val="9"/>
      <color rgb="FF000000"/>
      <name val="Calibri"/>
      <family val="2"/>
      <scheme val="minor"/>
    </font>
    <font>
      <b/>
      <sz val="10"/>
      <color rgb="FF000000"/>
      <name val="Calibri"/>
      <family val="2"/>
      <scheme val="minor"/>
    </font>
    <font>
      <b/>
      <sz val="9"/>
      <color theme="1"/>
      <name val="Calibri"/>
      <family val="2"/>
      <scheme val="minor"/>
    </font>
    <font>
      <sz val="9"/>
      <name val="Calibri"/>
      <family val="2"/>
      <scheme val="minor"/>
    </font>
    <font>
      <b/>
      <sz val="9"/>
      <name val="Calibri"/>
      <family val="2"/>
      <scheme val="minor"/>
    </font>
    <font>
      <b/>
      <u/>
      <sz val="10"/>
      <color rgb="FF000000"/>
      <name val="Arial"/>
      <family val="2"/>
    </font>
    <font>
      <b/>
      <sz val="10"/>
      <color rgb="FF000000"/>
      <name val="Arial"/>
      <family val="2"/>
    </font>
    <font>
      <sz val="11"/>
      <name val="Calibri"/>
      <family val="2"/>
    </font>
  </fonts>
  <fills count="11">
    <fill>
      <patternFill patternType="none"/>
    </fill>
    <fill>
      <patternFill patternType="gray125"/>
    </fill>
    <fill>
      <patternFill patternType="solid">
        <fgColor theme="2" tint="-9.9978637043366805E-2"/>
        <bgColor indexed="64"/>
      </patternFill>
    </fill>
    <fill>
      <patternFill patternType="solid">
        <fgColor theme="0" tint="-0.249977111117893"/>
        <bgColor indexed="64"/>
      </patternFill>
    </fill>
    <fill>
      <patternFill patternType="solid">
        <fgColor rgb="FFFFC000"/>
        <bgColor indexed="64"/>
      </patternFill>
    </fill>
    <fill>
      <patternFill patternType="solid">
        <fgColor rgb="FFFFFF00"/>
        <bgColor indexed="64"/>
      </patternFill>
    </fill>
    <fill>
      <patternFill patternType="solid">
        <fgColor rgb="FF7030A0"/>
        <bgColor indexed="64"/>
      </patternFill>
    </fill>
    <fill>
      <patternFill patternType="solid">
        <fgColor theme="2"/>
        <bgColor indexed="64"/>
      </patternFill>
    </fill>
    <fill>
      <patternFill patternType="solid">
        <fgColor rgb="FF00B0F0"/>
        <bgColor indexed="64"/>
      </patternFill>
    </fill>
    <fill>
      <patternFill patternType="solid">
        <fgColor theme="6" tint="0.39997558519241921"/>
        <bgColor indexed="64"/>
      </patternFill>
    </fill>
    <fill>
      <patternFill patternType="solid">
        <fgColor theme="9" tint="0.39997558519241921"/>
        <bgColor indexed="64"/>
      </patternFill>
    </fill>
  </fills>
  <borders count="16">
    <border>
      <left/>
      <right/>
      <top/>
      <bottom/>
      <diagonal/>
    </border>
    <border>
      <left style="thin">
        <color auto="1"/>
      </left>
      <right style="thin">
        <color auto="1"/>
      </right>
      <top/>
      <bottom/>
      <diagonal/>
    </border>
    <border>
      <left style="thin">
        <color indexed="64"/>
      </left>
      <right style="thin">
        <color indexed="64"/>
      </right>
      <top style="thin">
        <color indexed="64"/>
      </top>
      <bottom style="thin">
        <color indexed="64"/>
      </bottom>
      <diagonal/>
    </border>
    <border>
      <left style="thin">
        <color indexed="64"/>
      </left>
      <right style="thin">
        <color auto="1"/>
      </right>
      <top style="thin">
        <color indexed="64"/>
      </top>
      <bottom/>
      <diagonal/>
    </border>
    <border>
      <left style="thin">
        <color indexed="64"/>
      </left>
      <right style="thin">
        <color auto="1"/>
      </right>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auto="1"/>
      </right>
      <top/>
      <bottom style="thin">
        <color indexed="64"/>
      </bottom>
      <diagonal/>
    </border>
    <border>
      <left/>
      <right style="thin">
        <color auto="1"/>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ck">
        <color auto="1"/>
      </left>
      <right/>
      <top/>
      <bottom/>
      <diagonal/>
    </border>
    <border>
      <left/>
      <right style="thin">
        <color indexed="8"/>
      </right>
      <top/>
      <bottom/>
      <diagonal/>
    </border>
    <border>
      <left/>
      <right style="thin">
        <color auto="1"/>
      </right>
      <top style="thin">
        <color auto="1"/>
      </top>
      <bottom/>
      <diagonal/>
    </border>
  </borders>
  <cellStyleXfs count="43">
    <xf numFmtId="0" fontId="0" fillId="0" borderId="0"/>
    <xf numFmtId="0" fontId="1" fillId="0" borderId="0"/>
    <xf numFmtId="9" fontId="2" fillId="0" borderId="0" applyFont="0" applyFill="0" applyBorder="0" applyAlignment="0" applyProtection="0"/>
    <xf numFmtId="165" fontId="2" fillId="0" borderId="0" applyFont="0" applyFill="0" applyBorder="0" applyAlignment="0" applyProtection="0"/>
    <xf numFmtId="0" fontId="3" fillId="0" borderId="0"/>
    <xf numFmtId="43" fontId="4" fillId="0" borderId="0" applyFont="0" applyFill="0" applyBorder="0" applyAlignment="0" applyProtection="0"/>
    <xf numFmtId="44" fontId="4" fillId="0" borderId="0" applyFont="0" applyFill="0" applyBorder="0" applyAlignment="0" applyProtection="0"/>
    <xf numFmtId="9" fontId="4" fillId="0" borderId="0" applyFont="0" applyFill="0" applyBorder="0" applyAlignment="0" applyProtection="0"/>
    <xf numFmtId="0" fontId="2" fillId="0" borderId="0"/>
    <xf numFmtId="9" fontId="5" fillId="0" borderId="0" applyFont="0" applyFill="0" applyBorder="0" applyAlignment="0" applyProtection="0"/>
    <xf numFmtId="43" fontId="3" fillId="0" borderId="0" applyFont="0" applyFill="0" applyBorder="0" applyAlignment="0" applyProtection="0"/>
    <xf numFmtId="0" fontId="2" fillId="0" borderId="0"/>
    <xf numFmtId="43" fontId="4" fillId="0" borderId="0" applyFont="0" applyFill="0" applyBorder="0" applyAlignment="0" applyProtection="0"/>
    <xf numFmtId="43" fontId="4" fillId="0" borderId="0" applyFont="0" applyFill="0" applyBorder="0" applyAlignment="0" applyProtection="0"/>
    <xf numFmtId="0" fontId="3" fillId="0" borderId="0"/>
    <xf numFmtId="0" fontId="2" fillId="0" borderId="0"/>
    <xf numFmtId="0" fontId="2" fillId="0" borderId="0"/>
    <xf numFmtId="0" fontId="1" fillId="0" borderId="0"/>
    <xf numFmtId="0" fontId="11" fillId="0" borderId="0"/>
    <xf numFmtId="168" fontId="1" fillId="0" borderId="0" applyFont="0" applyFill="0" applyBorder="0" applyAlignment="0" applyProtection="0"/>
    <xf numFmtId="3"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2" fillId="0" borderId="0"/>
    <xf numFmtId="9" fontId="1" fillId="0" borderId="0" applyFont="0" applyFill="0" applyBorder="0" applyAlignment="0" applyProtection="0"/>
    <xf numFmtId="0" fontId="2" fillId="0" borderId="0"/>
    <xf numFmtId="0" fontId="13" fillId="0" borderId="13"/>
    <xf numFmtId="0" fontId="14" fillId="0" borderId="0"/>
    <xf numFmtId="173" fontId="1" fillId="0" borderId="14" applyFill="0" applyProtection="0"/>
    <xf numFmtId="0" fontId="1" fillId="0" borderId="0"/>
    <xf numFmtId="0" fontId="2" fillId="0" borderId="0"/>
    <xf numFmtId="166" fontId="2" fillId="0" borderId="0" applyFont="0" applyFill="0" applyBorder="0" applyAlignment="0" applyProtection="0"/>
    <xf numFmtId="43" fontId="1" fillId="0" borderId="0" applyFont="0" applyFill="0" applyBorder="0" applyAlignment="0" applyProtection="0"/>
    <xf numFmtId="168" fontId="1" fillId="0" borderId="0" applyFont="0" applyFill="0" applyBorder="0" applyAlignment="0" applyProtection="0"/>
    <xf numFmtId="4" fontId="14" fillId="0" borderId="0" applyProtection="0"/>
    <xf numFmtId="164" fontId="15" fillId="0" borderId="0" applyFont="0" applyFill="0" applyBorder="0" applyAlignment="0" applyProtection="0"/>
    <xf numFmtId="0" fontId="2" fillId="0" borderId="0"/>
    <xf numFmtId="174" fontId="2" fillId="0" borderId="0" applyFont="0" applyFill="0" applyBorder="0" applyAlignment="0" applyProtection="0"/>
    <xf numFmtId="0" fontId="16" fillId="0" borderId="0"/>
    <xf numFmtId="167" fontId="1" fillId="0" borderId="0" applyFont="0" applyFill="0" applyBorder="0" applyAlignment="0" applyProtection="0"/>
    <xf numFmtId="0" fontId="2" fillId="0" borderId="0"/>
    <xf numFmtId="0" fontId="2" fillId="0" borderId="0"/>
    <xf numFmtId="166" fontId="2" fillId="0" borderId="0" applyFont="0" applyFill="0" applyBorder="0" applyAlignment="0" applyProtection="0"/>
  </cellStyleXfs>
  <cellXfs count="500">
    <xf numFmtId="0" fontId="0" fillId="0" borderId="0" xfId="0"/>
    <xf numFmtId="169" fontId="0" fillId="0" borderId="0" xfId="0" applyNumberFormat="1"/>
    <xf numFmtId="0" fontId="0" fillId="0" borderId="0" xfId="0" applyAlignment="1">
      <alignment horizontal="center"/>
    </xf>
    <xf numFmtId="0" fontId="1" fillId="0" borderId="1" xfId="0" applyFont="1" applyBorder="1" applyAlignment="1">
      <alignment horizontal="center" vertical="center"/>
    </xf>
    <xf numFmtId="0" fontId="1" fillId="0" borderId="1" xfId="0" applyFont="1" applyBorder="1" applyAlignment="1">
      <alignment vertical="center"/>
    </xf>
    <xf numFmtId="0" fontId="0" fillId="0" borderId="1" xfId="0" applyBorder="1"/>
    <xf numFmtId="169" fontId="0" fillId="0" borderId="1" xfId="0" applyNumberFormat="1" applyBorder="1"/>
    <xf numFmtId="169" fontId="0" fillId="0" borderId="4" xfId="0" applyNumberFormat="1" applyBorder="1"/>
    <xf numFmtId="0" fontId="0" fillId="0" borderId="2" xfId="0" applyBorder="1" applyAlignment="1">
      <alignment horizontal="center"/>
    </xf>
    <xf numFmtId="169" fontId="0" fillId="0" borderId="2" xfId="0" applyNumberFormat="1" applyBorder="1" applyAlignment="1">
      <alignment horizontal="center"/>
    </xf>
    <xf numFmtId="169" fontId="0" fillId="0" borderId="3" xfId="0" applyNumberFormat="1" applyBorder="1"/>
    <xf numFmtId="0" fontId="0" fillId="0" borderId="2" xfId="0" applyBorder="1"/>
    <xf numFmtId="0" fontId="0" fillId="0" borderId="0" xfId="0" applyAlignment="1">
      <alignment horizontal="right"/>
    </xf>
    <xf numFmtId="0" fontId="0" fillId="0" borderId="6" xfId="0" applyBorder="1"/>
    <xf numFmtId="0" fontId="0" fillId="0" borderId="7" xfId="0" applyBorder="1"/>
    <xf numFmtId="0" fontId="0" fillId="0" borderId="5" xfId="0" applyBorder="1"/>
    <xf numFmtId="0" fontId="0" fillId="0" borderId="7" xfId="0" applyBorder="1" applyAlignment="1">
      <alignment horizontal="center"/>
    </xf>
    <xf numFmtId="169" fontId="0" fillId="0" borderId="7" xfId="0" applyNumberFormat="1" applyBorder="1"/>
    <xf numFmtId="0" fontId="0" fillId="0" borderId="9" xfId="0" applyBorder="1"/>
    <xf numFmtId="169" fontId="0" fillId="0" borderId="9" xfId="0" applyNumberFormat="1" applyBorder="1"/>
    <xf numFmtId="0" fontId="0" fillId="0" borderId="10" xfId="0" applyBorder="1"/>
    <xf numFmtId="0" fontId="6" fillId="0" borderId="1" xfId="0" applyFont="1" applyBorder="1" applyAlignment="1">
      <alignment horizontal="left" vertical="center" wrapText="1"/>
    </xf>
    <xf numFmtId="0" fontId="6" fillId="0" borderId="1" xfId="0" applyFont="1" applyBorder="1" applyAlignment="1">
      <alignment vertical="center" wrapText="1"/>
    </xf>
    <xf numFmtId="0" fontId="6" fillId="0" borderId="2" xfId="0" applyFont="1" applyBorder="1" applyAlignment="1">
      <alignment vertical="center" wrapText="1"/>
    </xf>
    <xf numFmtId="0" fontId="6" fillId="0" borderId="0" xfId="1" applyFont="1" applyAlignment="1">
      <alignment vertical="center" wrapText="1"/>
    </xf>
    <xf numFmtId="169" fontId="0" fillId="0" borderId="0" xfId="2" applyNumberFormat="1" applyFont="1" applyFill="1" applyBorder="1" applyAlignment="1">
      <alignment vertical="center"/>
    </xf>
    <xf numFmtId="169" fontId="0" fillId="0" borderId="2" xfId="0" applyNumberFormat="1" applyBorder="1"/>
    <xf numFmtId="0" fontId="7" fillId="0" borderId="2" xfId="0" applyFont="1" applyBorder="1"/>
    <xf numFmtId="169" fontId="7" fillId="0" borderId="2" xfId="0" applyNumberFormat="1" applyFont="1" applyBorder="1"/>
    <xf numFmtId="0" fontId="8" fillId="0" borderId="2" xfId="11" applyFont="1" applyBorder="1" applyAlignment="1">
      <alignment horizontal="left" vertical="center" wrapText="1"/>
    </xf>
    <xf numFmtId="169" fontId="8" fillId="0" borderId="2" xfId="11" applyNumberFormat="1" applyFont="1" applyBorder="1" applyAlignment="1">
      <alignment horizontal="center" vertical="center"/>
    </xf>
    <xf numFmtId="169" fontId="8" fillId="0" borderId="2" xfId="11" applyNumberFormat="1" applyFont="1" applyBorder="1" applyAlignment="1">
      <alignment horizontal="center" vertical="center" wrapText="1"/>
    </xf>
    <xf numFmtId="0" fontId="7" fillId="0" borderId="2" xfId="0" applyFont="1" applyBorder="1" applyAlignment="1">
      <alignment vertical="center" wrapText="1"/>
    </xf>
    <xf numFmtId="0" fontId="8" fillId="0" borderId="2" xfId="11" applyFont="1" applyBorder="1" applyAlignment="1">
      <alignment horizontal="center" vertical="center" wrapText="1"/>
    </xf>
    <xf numFmtId="0" fontId="2" fillId="0" borderId="2" xfId="0" applyFont="1" applyBorder="1"/>
    <xf numFmtId="169" fontId="2" fillId="0" borderId="2" xfId="0" applyNumberFormat="1" applyFont="1" applyBorder="1"/>
    <xf numFmtId="0" fontId="7" fillId="0" borderId="2" xfId="0" applyFont="1" applyBorder="1" applyAlignment="1">
      <alignment horizontal="right"/>
    </xf>
    <xf numFmtId="10" fontId="0" fillId="0" borderId="0" xfId="2" applyNumberFormat="1" applyFont="1" applyFill="1" applyBorder="1"/>
    <xf numFmtId="9" fontId="0" fillId="0" borderId="0" xfId="2" applyFont="1" applyFill="1" applyBorder="1"/>
    <xf numFmtId="171" fontId="0" fillId="0" borderId="0" xfId="2" applyNumberFormat="1" applyFont="1" applyFill="1" applyBorder="1" applyAlignment="1">
      <alignment vertical="center"/>
    </xf>
    <xf numFmtId="0" fontId="0" fillId="0" borderId="0" xfId="0" applyAlignment="1">
      <alignment wrapText="1"/>
    </xf>
    <xf numFmtId="0" fontId="6" fillId="0" borderId="1" xfId="0" applyFont="1" applyBorder="1" applyAlignment="1">
      <alignment vertical="center"/>
    </xf>
    <xf numFmtId="0" fontId="6" fillId="0" borderId="0" xfId="0" applyFont="1" applyAlignment="1">
      <alignment horizontal="left" vertical="center" wrapText="1"/>
    </xf>
    <xf numFmtId="0" fontId="6" fillId="0" borderId="0" xfId="0" applyFont="1" applyAlignment="1">
      <alignment horizontal="center" vertical="center"/>
    </xf>
    <xf numFmtId="0" fontId="6" fillId="0" borderId="0" xfId="0" applyFont="1" applyAlignment="1">
      <alignment vertical="center"/>
    </xf>
    <xf numFmtId="0" fontId="6" fillId="0" borderId="0" xfId="0" applyFont="1" applyAlignment="1">
      <alignment vertical="center" wrapText="1"/>
    </xf>
    <xf numFmtId="0" fontId="6" fillId="0" borderId="5" xfId="0" applyFont="1" applyBorder="1" applyAlignment="1">
      <alignment horizontal="left" vertical="center" wrapText="1"/>
    </xf>
    <xf numFmtId="0" fontId="10" fillId="0" borderId="0" xfId="0" applyFont="1"/>
    <xf numFmtId="0" fontId="10" fillId="0" borderId="1" xfId="0" applyFont="1" applyBorder="1" applyAlignment="1">
      <alignment horizontal="left" vertical="center" wrapText="1"/>
    </xf>
    <xf numFmtId="0" fontId="9" fillId="0" borderId="1" xfId="0" applyFont="1" applyBorder="1" applyAlignment="1">
      <alignment horizontal="center" vertical="center"/>
    </xf>
    <xf numFmtId="0" fontId="6" fillId="0" borderId="0" xfId="0" applyFont="1"/>
    <xf numFmtId="169" fontId="6" fillId="0" borderId="0" xfId="0" applyNumberFormat="1" applyFont="1"/>
    <xf numFmtId="0" fontId="10" fillId="0" borderId="1" xfId="0" applyFont="1" applyBorder="1" applyAlignment="1">
      <alignment vertical="center" wrapText="1"/>
    </xf>
    <xf numFmtId="0" fontId="9" fillId="0" borderId="1" xfId="0" applyFont="1" applyBorder="1" applyAlignment="1">
      <alignment vertical="center"/>
    </xf>
    <xf numFmtId="0" fontId="10" fillId="0" borderId="1" xfId="0" applyFont="1" applyBorder="1"/>
    <xf numFmtId="169" fontId="10" fillId="0" borderId="1" xfId="0" applyNumberFormat="1" applyFont="1" applyBorder="1"/>
    <xf numFmtId="9" fontId="10" fillId="0" borderId="1" xfId="2" applyFont="1" applyBorder="1"/>
    <xf numFmtId="169" fontId="10" fillId="0" borderId="2" xfId="0" applyNumberFormat="1" applyFont="1" applyBorder="1"/>
    <xf numFmtId="0" fontId="9" fillId="0" borderId="0" xfId="0" applyFont="1" applyAlignment="1">
      <alignment vertical="center"/>
    </xf>
    <xf numFmtId="0" fontId="10" fillId="0" borderId="0" xfId="0" applyFont="1" applyAlignment="1">
      <alignment vertical="center" wrapText="1"/>
    </xf>
    <xf numFmtId="0" fontId="9" fillId="0" borderId="0" xfId="0" applyFont="1" applyAlignment="1">
      <alignment horizontal="center" vertical="center"/>
    </xf>
    <xf numFmtId="169" fontId="10" fillId="0" borderId="0" xfId="0" applyNumberFormat="1" applyFont="1"/>
    <xf numFmtId="0" fontId="17" fillId="2" borderId="0" xfId="0" applyFont="1" applyFill="1"/>
    <xf numFmtId="0" fontId="18" fillId="2" borderId="1" xfId="0" applyFont="1" applyFill="1" applyBorder="1" applyAlignment="1">
      <alignment horizontal="center" vertical="center"/>
    </xf>
    <xf numFmtId="0" fontId="6" fillId="3" borderId="1" xfId="0" applyFont="1" applyFill="1" applyBorder="1" applyAlignment="1">
      <alignment horizontal="center" vertical="center"/>
    </xf>
    <xf numFmtId="0" fontId="18" fillId="3" borderId="1" xfId="0" applyFont="1" applyFill="1" applyBorder="1" applyAlignment="1">
      <alignment horizontal="center" vertical="center"/>
    </xf>
    <xf numFmtId="0" fontId="6" fillId="3" borderId="1" xfId="0" applyFont="1" applyFill="1" applyBorder="1" applyAlignment="1">
      <alignment vertical="center"/>
    </xf>
    <xf numFmtId="0" fontId="17" fillId="3" borderId="0" xfId="0" applyFont="1" applyFill="1"/>
    <xf numFmtId="0" fontId="6" fillId="0" borderId="1" xfId="0" applyFont="1" applyBorder="1" applyAlignment="1">
      <alignment horizontal="center" vertical="center" wrapText="1"/>
    </xf>
    <xf numFmtId="169" fontId="6" fillId="0" borderId="1" xfId="0" applyNumberFormat="1" applyFont="1" applyBorder="1" applyAlignment="1">
      <alignment vertical="center"/>
    </xf>
    <xf numFmtId="0" fontId="17" fillId="0" borderId="0" xfId="0" applyFont="1"/>
    <xf numFmtId="0" fontId="6" fillId="0" borderId="2" xfId="0" applyFont="1" applyBorder="1" applyAlignment="1">
      <alignment horizontal="center" vertical="center"/>
    </xf>
    <xf numFmtId="0" fontId="6" fillId="0" borderId="2" xfId="0" applyFont="1" applyBorder="1" applyAlignment="1">
      <alignment horizontal="center" vertical="center" wrapText="1"/>
    </xf>
    <xf numFmtId="0" fontId="6" fillId="0" borderId="1" xfId="0" applyFont="1" applyBorder="1" applyAlignment="1">
      <alignment horizontal="left" vertical="center"/>
    </xf>
    <xf numFmtId="0" fontId="18" fillId="2" borderId="1" xfId="0" applyFont="1" applyFill="1" applyBorder="1" applyAlignment="1">
      <alignment horizontal="center" vertical="center" wrapText="1"/>
    </xf>
    <xf numFmtId="0" fontId="6" fillId="0" borderId="1" xfId="0" applyFont="1" applyBorder="1" applyAlignment="1">
      <alignment horizontal="center" vertical="center"/>
    </xf>
    <xf numFmtId="0" fontId="6" fillId="2" borderId="1" xfId="0" applyFont="1" applyFill="1" applyBorder="1" applyAlignment="1">
      <alignment horizontal="center" vertical="center" wrapText="1"/>
    </xf>
    <xf numFmtId="0" fontId="6" fillId="2" borderId="1" xfId="0" applyFont="1" applyFill="1" applyBorder="1" applyAlignment="1">
      <alignment horizontal="center" vertical="center"/>
    </xf>
    <xf numFmtId="0" fontId="6" fillId="0" borderId="1" xfId="17" applyFont="1" applyBorder="1" applyAlignment="1">
      <alignment horizontal="left" vertical="center" wrapText="1"/>
    </xf>
    <xf numFmtId="0" fontId="6" fillId="0" borderId="1" xfId="17" applyFont="1" applyBorder="1" applyAlignment="1">
      <alignment horizontal="center" vertical="center" wrapText="1"/>
    </xf>
    <xf numFmtId="49" fontId="6" fillId="0" borderId="1" xfId="0" applyNumberFormat="1" applyFont="1" applyBorder="1" applyAlignment="1">
      <alignment horizontal="center" vertical="center"/>
    </xf>
    <xf numFmtId="0" fontId="18" fillId="2" borderId="1" xfId="1" applyFont="1" applyFill="1" applyBorder="1" applyAlignment="1">
      <alignment horizontal="center" vertical="center" wrapText="1"/>
    </xf>
    <xf numFmtId="0" fontId="18" fillId="2" borderId="1" xfId="1" applyFont="1" applyFill="1" applyBorder="1" applyAlignment="1">
      <alignment horizontal="center" vertical="center"/>
    </xf>
    <xf numFmtId="0" fontId="18" fillId="0" borderId="1" xfId="1" applyFont="1" applyBorder="1" applyAlignment="1">
      <alignment horizontal="center" vertical="center" wrapText="1"/>
    </xf>
    <xf numFmtId="0" fontId="18" fillId="0" borderId="1" xfId="1" applyFont="1" applyBorder="1" applyAlignment="1">
      <alignment horizontal="center" vertical="center"/>
    </xf>
    <xf numFmtId="0" fontId="6" fillId="0" borderId="1" xfId="1" applyFont="1" applyBorder="1" applyAlignment="1">
      <alignment horizontal="center" vertical="center"/>
    </xf>
    <xf numFmtId="0" fontId="6" fillId="0" borderId="1" xfId="1" applyFont="1" applyBorder="1" applyAlignment="1">
      <alignment vertical="center" wrapText="1"/>
    </xf>
    <xf numFmtId="0" fontId="6" fillId="0" borderId="1" xfId="1" applyFont="1" applyBorder="1" applyAlignment="1">
      <alignment horizontal="center" vertical="center" wrapText="1"/>
    </xf>
    <xf numFmtId="0" fontId="6" fillId="0" borderId="0" xfId="1" applyFont="1" applyAlignment="1">
      <alignment horizontal="center" vertical="center"/>
    </xf>
    <xf numFmtId="0" fontId="6" fillId="0" borderId="10" xfId="0" applyFont="1" applyBorder="1" applyAlignment="1">
      <alignment horizontal="center" vertical="center"/>
    </xf>
    <xf numFmtId="0" fontId="6" fillId="0" borderId="0" xfId="0" applyFont="1" applyAlignment="1">
      <alignment horizontal="center" vertical="center" wrapText="1"/>
    </xf>
    <xf numFmtId="0" fontId="6" fillId="0" borderId="0" xfId="1" applyFont="1" applyAlignment="1">
      <alignment horizontal="center" vertical="center" wrapText="1"/>
    </xf>
    <xf numFmtId="0" fontId="6" fillId="0" borderId="5" xfId="0" applyFont="1" applyBorder="1" applyAlignment="1">
      <alignment horizontal="center" vertical="center" wrapText="1"/>
    </xf>
    <xf numFmtId="0" fontId="6" fillId="0" borderId="5" xfId="0" applyFont="1" applyBorder="1" applyAlignment="1">
      <alignment horizontal="center" vertical="center"/>
    </xf>
    <xf numFmtId="0" fontId="6" fillId="0" borderId="0" xfId="1" applyFont="1" applyAlignment="1">
      <alignment horizontal="center"/>
    </xf>
    <xf numFmtId="0" fontId="6" fillId="0" borderId="2" xfId="0" applyFont="1" applyBorder="1" applyAlignment="1">
      <alignment horizontal="left" vertical="center"/>
    </xf>
    <xf numFmtId="0" fontId="6" fillId="2" borderId="1" xfId="0" applyFont="1" applyFill="1" applyBorder="1" applyAlignment="1">
      <alignment horizontal="left" vertical="center" wrapText="1"/>
    </xf>
    <xf numFmtId="169" fontId="6" fillId="2" borderId="1" xfId="2" applyNumberFormat="1" applyFont="1" applyFill="1" applyBorder="1" applyAlignment="1">
      <alignment vertical="center"/>
    </xf>
    <xf numFmtId="169" fontId="6" fillId="2" borderId="1" xfId="0" applyNumberFormat="1" applyFont="1" applyFill="1" applyBorder="1" applyAlignment="1">
      <alignment vertical="center"/>
    </xf>
    <xf numFmtId="0" fontId="6" fillId="2" borderId="0" xfId="0" applyFont="1" applyFill="1" applyAlignment="1">
      <alignment horizontal="center" vertical="center"/>
    </xf>
    <xf numFmtId="0" fontId="6" fillId="2" borderId="0" xfId="0" applyFont="1" applyFill="1"/>
    <xf numFmtId="169" fontId="6" fillId="0" borderId="1" xfId="2" applyNumberFormat="1" applyFont="1" applyFill="1" applyBorder="1" applyAlignment="1">
      <alignment vertical="center"/>
    </xf>
    <xf numFmtId="49" fontId="6" fillId="0" borderId="1" xfId="0" applyNumberFormat="1" applyFont="1" applyBorder="1" applyAlignment="1">
      <alignment horizontal="center" vertical="center" wrapText="1"/>
    </xf>
    <xf numFmtId="169" fontId="18" fillId="2" borderId="1" xfId="2" applyNumberFormat="1" applyFont="1" applyFill="1" applyBorder="1" applyAlignment="1">
      <alignment horizontal="center" vertical="center"/>
    </xf>
    <xf numFmtId="169" fontId="6" fillId="0" borderId="1" xfId="2" applyNumberFormat="1" applyFont="1" applyFill="1" applyBorder="1" applyAlignment="1">
      <alignment horizontal="center" vertical="center"/>
    </xf>
    <xf numFmtId="169" fontId="6" fillId="2" borderId="1" xfId="2" applyNumberFormat="1" applyFont="1" applyFill="1" applyBorder="1" applyAlignment="1">
      <alignment horizontal="center" vertical="center"/>
    </xf>
    <xf numFmtId="169" fontId="18" fillId="2" borderId="1" xfId="0" applyNumberFormat="1" applyFont="1" applyFill="1" applyBorder="1" applyAlignment="1">
      <alignment horizontal="center" vertical="center"/>
    </xf>
    <xf numFmtId="169" fontId="6" fillId="0" borderId="1" xfId="0" applyNumberFormat="1" applyFont="1" applyBorder="1" applyAlignment="1">
      <alignment horizontal="center" vertical="center"/>
    </xf>
    <xf numFmtId="169" fontId="6" fillId="2" borderId="1" xfId="0" applyNumberFormat="1" applyFont="1" applyFill="1" applyBorder="1" applyAlignment="1">
      <alignment horizontal="center" vertical="center"/>
    </xf>
    <xf numFmtId="0" fontId="8" fillId="0" borderId="0" xfId="11" applyFont="1" applyAlignment="1">
      <alignment horizontal="left" vertical="center" wrapText="1"/>
    </xf>
    <xf numFmtId="169" fontId="6" fillId="0" borderId="2" xfId="2" applyNumberFormat="1" applyFont="1" applyFill="1" applyBorder="1" applyAlignment="1">
      <alignment horizontal="center" vertical="center"/>
    </xf>
    <xf numFmtId="169" fontId="6" fillId="0" borderId="2" xfId="0" applyNumberFormat="1" applyFont="1" applyBorder="1" applyAlignment="1">
      <alignment horizontal="center" vertical="center"/>
    </xf>
    <xf numFmtId="0" fontId="18" fillId="2" borderId="1" xfId="0" applyFont="1" applyFill="1" applyBorder="1" applyAlignment="1">
      <alignment vertical="center" wrapText="1"/>
    </xf>
    <xf numFmtId="0" fontId="18" fillId="2" borderId="0" xfId="0" applyFont="1" applyFill="1" applyAlignment="1">
      <alignment vertical="center"/>
    </xf>
    <xf numFmtId="169" fontId="6" fillId="0" borderId="0" xfId="0" applyNumberFormat="1" applyFont="1" applyAlignment="1">
      <alignment vertical="center"/>
    </xf>
    <xf numFmtId="0" fontId="18" fillId="2" borderId="1" xfId="0" applyFont="1" applyFill="1" applyBorder="1" applyAlignment="1">
      <alignment horizontal="left" vertical="center" wrapText="1"/>
    </xf>
    <xf numFmtId="0" fontId="6" fillId="2" borderId="1" xfId="0" applyFont="1" applyFill="1" applyBorder="1" applyAlignment="1">
      <alignment vertical="center" wrapText="1"/>
    </xf>
    <xf numFmtId="0" fontId="6" fillId="4" borderId="0" xfId="0" applyFont="1" applyFill="1" applyAlignment="1">
      <alignment vertical="center"/>
    </xf>
    <xf numFmtId="0" fontId="6" fillId="2" borderId="0" xfId="0" applyFont="1" applyFill="1" applyAlignment="1">
      <alignment vertical="center"/>
    </xf>
    <xf numFmtId="169" fontId="6" fillId="0" borderId="1" xfId="3" applyNumberFormat="1" applyFont="1" applyFill="1" applyBorder="1" applyAlignment="1">
      <alignment horizontal="center" vertical="center"/>
    </xf>
    <xf numFmtId="0" fontId="6" fillId="0" borderId="5" xfId="0" applyFont="1" applyBorder="1" applyAlignment="1">
      <alignment vertical="center" wrapText="1"/>
    </xf>
    <xf numFmtId="169" fontId="6" fillId="0" borderId="5" xfId="2" applyNumberFormat="1" applyFont="1" applyFill="1" applyBorder="1" applyAlignment="1">
      <alignment horizontal="center" vertical="center"/>
    </xf>
    <xf numFmtId="169" fontId="6" fillId="0" borderId="5" xfId="0" applyNumberFormat="1" applyFont="1" applyBorder="1" applyAlignment="1">
      <alignment horizontal="center" vertical="center"/>
    </xf>
    <xf numFmtId="49" fontId="6" fillId="0" borderId="1" xfId="17" applyNumberFormat="1" applyFont="1" applyBorder="1" applyAlignment="1">
      <alignment horizontal="right" vertical="center" wrapText="1"/>
    </xf>
    <xf numFmtId="165" fontId="6" fillId="0" borderId="1" xfId="3" applyFont="1" applyFill="1" applyBorder="1" applyAlignment="1">
      <alignment horizontal="center" vertical="center" wrapText="1"/>
    </xf>
    <xf numFmtId="0" fontId="6" fillId="3" borderId="1" xfId="0" applyFont="1" applyFill="1" applyBorder="1" applyAlignment="1">
      <alignment horizontal="center" vertical="center" wrapText="1"/>
    </xf>
    <xf numFmtId="169" fontId="6" fillId="3" borderId="1" xfId="2" applyNumberFormat="1" applyFont="1" applyFill="1" applyBorder="1" applyAlignment="1">
      <alignment horizontal="center" vertical="center"/>
    </xf>
    <xf numFmtId="0" fontId="6" fillId="3" borderId="0" xfId="0" applyFont="1" applyFill="1" applyAlignment="1">
      <alignment vertical="center"/>
    </xf>
    <xf numFmtId="165" fontId="6" fillId="0" borderId="1" xfId="3" applyFont="1" applyBorder="1" applyAlignment="1">
      <alignment horizontal="center" vertical="center" wrapText="1"/>
    </xf>
    <xf numFmtId="165" fontId="6" fillId="0" borderId="1" xfId="17" applyNumberFormat="1" applyFont="1" applyBorder="1" applyAlignment="1">
      <alignment horizontal="center" vertical="center" wrapText="1"/>
    </xf>
    <xf numFmtId="9" fontId="6" fillId="0" borderId="1" xfId="2" applyFont="1" applyBorder="1" applyAlignment="1">
      <alignment horizontal="center" vertical="center" wrapText="1"/>
    </xf>
    <xf numFmtId="175" fontId="6" fillId="0" borderId="1" xfId="17" applyNumberFormat="1" applyFont="1" applyBorder="1" applyAlignment="1">
      <alignment horizontal="center" vertical="center" wrapText="1"/>
    </xf>
    <xf numFmtId="9" fontId="6" fillId="0" borderId="1" xfId="3" applyNumberFormat="1" applyFont="1" applyBorder="1" applyAlignment="1">
      <alignment horizontal="center" vertical="center" wrapText="1"/>
    </xf>
    <xf numFmtId="0" fontId="6" fillId="3" borderId="1" xfId="0" applyFont="1" applyFill="1" applyBorder="1" applyAlignment="1">
      <alignment horizontal="left" vertical="center" wrapText="1"/>
    </xf>
    <xf numFmtId="3" fontId="6" fillId="0" borderId="1" xfId="0" applyNumberFormat="1" applyFont="1" applyBorder="1" applyAlignment="1">
      <alignment horizontal="center" vertical="center"/>
    </xf>
    <xf numFmtId="0" fontId="18" fillId="3" borderId="1" xfId="17" applyFont="1" applyFill="1" applyBorder="1" applyAlignment="1">
      <alignment horizontal="left" vertical="center" wrapText="1"/>
    </xf>
    <xf numFmtId="0" fontId="6" fillId="3" borderId="1" xfId="17" applyFont="1" applyFill="1" applyBorder="1" applyAlignment="1">
      <alignment horizontal="center" vertical="center" wrapText="1"/>
    </xf>
    <xf numFmtId="0" fontId="6" fillId="2" borderId="1" xfId="17" applyFont="1" applyFill="1" applyBorder="1" applyAlignment="1">
      <alignment horizontal="center" vertical="center" wrapText="1"/>
    </xf>
    <xf numFmtId="3" fontId="6" fillId="0" borderId="1" xfId="31" applyNumberFormat="1" applyFont="1" applyFill="1" applyBorder="1" applyAlignment="1">
      <alignment horizontal="center" vertical="center" wrapText="1"/>
    </xf>
    <xf numFmtId="0" fontId="6" fillId="0" borderId="10" xfId="17" applyFont="1" applyBorder="1" applyAlignment="1">
      <alignment horizontal="left" vertical="center" wrapText="1"/>
    </xf>
    <xf numFmtId="9" fontId="6" fillId="0" borderId="1" xfId="2" applyFont="1" applyFill="1" applyBorder="1" applyAlignment="1">
      <alignment horizontal="center" vertical="center" wrapText="1"/>
    </xf>
    <xf numFmtId="0" fontId="6" fillId="0" borderId="10" xfId="17" applyFont="1" applyBorder="1" applyAlignment="1">
      <alignment horizontal="left" vertical="center"/>
    </xf>
    <xf numFmtId="0" fontId="6" fillId="0" borderId="1" xfId="17" applyFont="1" applyBorder="1" applyAlignment="1">
      <alignment horizontal="center" vertical="center"/>
    </xf>
    <xf numFmtId="0" fontId="18" fillId="2" borderId="0" xfId="17" applyFont="1" applyFill="1" applyAlignment="1">
      <alignment horizontal="left" vertical="center" wrapText="1"/>
    </xf>
    <xf numFmtId="49" fontId="18" fillId="2" borderId="1" xfId="17" applyNumberFormat="1" applyFont="1" applyFill="1" applyBorder="1" applyAlignment="1">
      <alignment horizontal="right" vertical="center" wrapText="1"/>
    </xf>
    <xf numFmtId="169" fontId="6" fillId="0" borderId="0" xfId="2" applyNumberFormat="1" applyFont="1" applyFill="1" applyBorder="1" applyAlignment="1">
      <alignment horizontal="center" vertical="center"/>
    </xf>
    <xf numFmtId="0" fontId="18" fillId="2" borderId="1" xfId="17" applyFont="1" applyFill="1" applyBorder="1" applyAlignment="1">
      <alignment horizontal="left" vertical="center" wrapText="1"/>
    </xf>
    <xf numFmtId="49" fontId="18" fillId="2" borderId="1" xfId="0" applyNumberFormat="1" applyFont="1" applyFill="1" applyBorder="1" applyAlignment="1">
      <alignment horizontal="center" vertical="center"/>
    </xf>
    <xf numFmtId="0" fontId="18" fillId="2" borderId="1" xfId="1" applyFont="1" applyFill="1" applyBorder="1" applyAlignment="1">
      <alignment horizontal="left" vertical="center" wrapText="1"/>
    </xf>
    <xf numFmtId="0" fontId="18" fillId="0" borderId="1" xfId="1" applyFont="1" applyBorder="1" applyAlignment="1">
      <alignment horizontal="left" vertical="center" wrapText="1"/>
    </xf>
    <xf numFmtId="169" fontId="18" fillId="0" borderId="1" xfId="2" applyNumberFormat="1" applyFont="1" applyFill="1" applyBorder="1" applyAlignment="1">
      <alignment horizontal="center" vertical="center"/>
    </xf>
    <xf numFmtId="169" fontId="18" fillId="0" borderId="1" xfId="0" applyNumberFormat="1" applyFont="1" applyBorder="1" applyAlignment="1">
      <alignment horizontal="center" vertical="center"/>
    </xf>
    <xf numFmtId="0" fontId="18" fillId="0" borderId="0" xfId="0" applyFont="1" applyAlignment="1">
      <alignment vertical="center"/>
    </xf>
    <xf numFmtId="169" fontId="6" fillId="0" borderId="0" xfId="0" applyNumberFormat="1" applyFont="1" applyAlignment="1">
      <alignment horizontal="center" vertical="center"/>
    </xf>
    <xf numFmtId="0" fontId="18" fillId="2" borderId="1" xfId="1" applyFont="1" applyFill="1" applyBorder="1" applyAlignment="1">
      <alignment vertical="center" wrapText="1"/>
    </xf>
    <xf numFmtId="49" fontId="6" fillId="0" borderId="1" xfId="1" applyNumberFormat="1" applyFont="1" applyBorder="1" applyAlignment="1">
      <alignment horizontal="center" vertical="center"/>
    </xf>
    <xf numFmtId="49" fontId="6" fillId="0" borderId="0" xfId="0" applyNumberFormat="1" applyFont="1" applyAlignment="1">
      <alignment horizontal="center" vertical="center"/>
    </xf>
    <xf numFmtId="171" fontId="6" fillId="0" borderId="0" xfId="2" applyNumberFormat="1" applyFont="1" applyFill="1" applyBorder="1" applyAlignment="1">
      <alignment horizontal="center" vertical="center"/>
    </xf>
    <xf numFmtId="0" fontId="6" fillId="0" borderId="2" xfId="0" applyFont="1" applyBorder="1" applyAlignment="1">
      <alignment horizontal="center"/>
    </xf>
    <xf numFmtId="0" fontId="6" fillId="0" borderId="2" xfId="0" applyFont="1" applyBorder="1"/>
    <xf numFmtId="169" fontId="6" fillId="0" borderId="2" xfId="0" applyNumberFormat="1" applyFont="1" applyBorder="1" applyAlignment="1">
      <alignment horizontal="center"/>
    </xf>
    <xf numFmtId="0" fontId="18" fillId="2" borderId="1" xfId="0" applyFont="1" applyFill="1" applyBorder="1" applyAlignment="1">
      <alignment horizontal="center"/>
    </xf>
    <xf numFmtId="169" fontId="18" fillId="2" borderId="1" xfId="0" applyNumberFormat="1" applyFont="1" applyFill="1" applyBorder="1" applyAlignment="1">
      <alignment horizontal="center"/>
    </xf>
    <xf numFmtId="0" fontId="18" fillId="2" borderId="0" xfId="0" applyFont="1" applyFill="1"/>
    <xf numFmtId="0" fontId="6" fillId="0" borderId="1" xfId="0" applyFont="1" applyBorder="1" applyAlignment="1">
      <alignment horizontal="center"/>
    </xf>
    <xf numFmtId="169" fontId="6" fillId="0" borderId="1" xfId="0" applyNumberFormat="1" applyFont="1" applyBorder="1" applyAlignment="1">
      <alignment horizontal="center"/>
    </xf>
    <xf numFmtId="169" fontId="6" fillId="0" borderId="0" xfId="0" applyNumberFormat="1" applyFont="1" applyAlignment="1">
      <alignment horizontal="center"/>
    </xf>
    <xf numFmtId="0" fontId="18" fillId="2" borderId="5" xfId="0" applyFont="1" applyFill="1" applyBorder="1" applyAlignment="1">
      <alignment vertical="center" wrapText="1"/>
    </xf>
    <xf numFmtId="9" fontId="6" fillId="0" borderId="1" xfId="2" applyFont="1" applyFill="1" applyBorder="1" applyAlignment="1">
      <alignment horizontal="center"/>
    </xf>
    <xf numFmtId="0" fontId="6" fillId="0" borderId="0" xfId="0" applyFont="1" applyAlignment="1">
      <alignment horizontal="center"/>
    </xf>
    <xf numFmtId="0" fontId="6" fillId="0" borderId="6" xfId="0" applyFont="1" applyBorder="1" applyAlignment="1">
      <alignment horizontal="center"/>
    </xf>
    <xf numFmtId="0" fontId="6" fillId="0" borderId="7" xfId="0" applyFont="1" applyBorder="1"/>
    <xf numFmtId="0" fontId="6" fillId="0" borderId="7" xfId="0" applyFont="1" applyBorder="1" applyAlignment="1">
      <alignment horizontal="center"/>
    </xf>
    <xf numFmtId="169" fontId="6" fillId="0" borderId="7" xfId="0" applyNumberFormat="1" applyFont="1" applyBorder="1" applyAlignment="1">
      <alignment horizontal="center"/>
    </xf>
    <xf numFmtId="169" fontId="6" fillId="0" borderId="9" xfId="0" applyNumberFormat="1" applyFont="1" applyBorder="1" applyAlignment="1">
      <alignment horizontal="center"/>
    </xf>
    <xf numFmtId="0" fontId="6" fillId="7" borderId="0" xfId="0" applyFont="1" applyFill="1"/>
    <xf numFmtId="0" fontId="6" fillId="2" borderId="1" xfId="0" applyFont="1" applyFill="1" applyBorder="1" applyAlignment="1">
      <alignment horizontal="center"/>
    </xf>
    <xf numFmtId="169" fontId="6" fillId="2" borderId="1" xfId="0" applyNumberFormat="1" applyFont="1" applyFill="1" applyBorder="1" applyAlignment="1">
      <alignment horizontal="center"/>
    </xf>
    <xf numFmtId="0" fontId="18" fillId="2" borderId="5" xfId="0" applyFont="1" applyFill="1" applyBorder="1" applyAlignment="1">
      <alignment horizontal="left" vertical="center" wrapText="1"/>
    </xf>
    <xf numFmtId="0" fontId="18" fillId="2" borderId="10" xfId="0" applyFont="1" applyFill="1" applyBorder="1" applyAlignment="1">
      <alignment horizontal="left" vertical="center" wrapText="1"/>
    </xf>
    <xf numFmtId="169" fontId="6" fillId="0" borderId="10" xfId="0" applyNumberFormat="1" applyFont="1" applyBorder="1" applyAlignment="1">
      <alignment horizontal="center"/>
    </xf>
    <xf numFmtId="0" fontId="6" fillId="0" borderId="5" xfId="0" applyFont="1" applyBorder="1" applyAlignment="1">
      <alignment horizontal="center"/>
    </xf>
    <xf numFmtId="0" fontId="18" fillId="3" borderId="1" xfId="0" applyFont="1" applyFill="1" applyBorder="1" applyAlignment="1">
      <alignment horizontal="left" vertical="center" wrapText="1"/>
    </xf>
    <xf numFmtId="0" fontId="18" fillId="3" borderId="0" xfId="0" applyFont="1" applyFill="1"/>
    <xf numFmtId="0" fontId="6" fillId="3" borderId="1" xfId="0" applyFont="1" applyFill="1" applyBorder="1" applyAlignment="1">
      <alignment horizontal="center"/>
    </xf>
    <xf numFmtId="169" fontId="6" fillId="3" borderId="1" xfId="0" applyNumberFormat="1" applyFont="1" applyFill="1" applyBorder="1" applyAlignment="1">
      <alignment horizontal="center"/>
    </xf>
    <xf numFmtId="0" fontId="6" fillId="3" borderId="0" xfId="0" applyFont="1" applyFill="1"/>
    <xf numFmtId="0" fontId="6" fillId="3" borderId="1" xfId="0" applyFont="1" applyFill="1" applyBorder="1" applyAlignment="1">
      <alignment vertical="center" wrapText="1"/>
    </xf>
    <xf numFmtId="0" fontId="18" fillId="0" borderId="1" xfId="0" applyFont="1" applyBorder="1" applyAlignment="1">
      <alignment horizontal="center" vertical="center"/>
    </xf>
    <xf numFmtId="0" fontId="18" fillId="0" borderId="1" xfId="0" applyFont="1" applyBorder="1" applyAlignment="1">
      <alignment vertical="center" wrapText="1"/>
    </xf>
    <xf numFmtId="49" fontId="6" fillId="0" borderId="1" xfId="17" applyNumberFormat="1" applyFont="1" applyBorder="1" applyAlignment="1">
      <alignment horizontal="center" vertical="center" wrapText="1"/>
    </xf>
    <xf numFmtId="0" fontId="6" fillId="0" borderId="2" xfId="0" applyFont="1" applyBorder="1" applyAlignment="1">
      <alignment horizontal="left" vertical="center" wrapText="1"/>
    </xf>
    <xf numFmtId="49" fontId="18" fillId="3" borderId="1" xfId="17" applyNumberFormat="1" applyFont="1" applyFill="1" applyBorder="1" applyAlignment="1">
      <alignment horizontal="center" vertical="center" wrapText="1"/>
    </xf>
    <xf numFmtId="9" fontId="6" fillId="0" borderId="1" xfId="2" applyFont="1" applyBorder="1" applyAlignment="1">
      <alignment horizontal="center"/>
    </xf>
    <xf numFmtId="0" fontId="6" fillId="2" borderId="1" xfId="0" applyFont="1" applyFill="1" applyBorder="1"/>
    <xf numFmtId="0" fontId="6" fillId="0" borderId="1" xfId="0" applyFont="1" applyBorder="1"/>
    <xf numFmtId="49" fontId="18" fillId="3" borderId="1" xfId="0" applyNumberFormat="1" applyFont="1" applyFill="1" applyBorder="1" applyAlignment="1">
      <alignment horizontal="center" vertical="center"/>
    </xf>
    <xf numFmtId="0" fontId="18" fillId="3" borderId="1" xfId="0" applyFont="1" applyFill="1" applyBorder="1" applyAlignment="1">
      <alignment horizontal="center" vertical="center" wrapText="1"/>
    </xf>
    <xf numFmtId="169" fontId="18" fillId="3" borderId="1" xfId="2" applyNumberFormat="1" applyFont="1" applyFill="1" applyBorder="1" applyAlignment="1">
      <alignment horizontal="center" vertical="center"/>
    </xf>
    <xf numFmtId="10" fontId="6" fillId="0" borderId="0" xfId="2" applyNumberFormat="1" applyFont="1" applyFill="1" applyBorder="1"/>
    <xf numFmtId="9" fontId="6" fillId="0" borderId="0" xfId="2" applyFont="1" applyFill="1" applyBorder="1"/>
    <xf numFmtId="0" fontId="6" fillId="0" borderId="0" xfId="0" applyFont="1" applyAlignment="1">
      <alignment wrapText="1"/>
    </xf>
    <xf numFmtId="169" fontId="6" fillId="0" borderId="2" xfId="2" applyNumberFormat="1" applyFont="1" applyBorder="1" applyAlignment="1">
      <alignment horizontal="center" vertical="center"/>
    </xf>
    <xf numFmtId="49" fontId="18" fillId="0" borderId="1" xfId="0" applyNumberFormat="1" applyFont="1" applyBorder="1" applyAlignment="1">
      <alignment horizontal="center" vertical="center"/>
    </xf>
    <xf numFmtId="0" fontId="18" fillId="0" borderId="1" xfId="0" applyFont="1" applyBorder="1" applyAlignment="1">
      <alignment horizontal="left" vertical="center" wrapText="1"/>
    </xf>
    <xf numFmtId="0" fontId="18" fillId="0" borderId="1" xfId="0" applyFont="1" applyBorder="1" applyAlignment="1">
      <alignment horizontal="center" vertical="center" wrapText="1"/>
    </xf>
    <xf numFmtId="0" fontId="18" fillId="0" borderId="0" xfId="0" applyFont="1"/>
    <xf numFmtId="169" fontId="6" fillId="0" borderId="1" xfId="2" applyNumberFormat="1" applyFont="1" applyBorder="1" applyAlignment="1">
      <alignment horizontal="center" vertical="center"/>
    </xf>
    <xf numFmtId="0" fontId="6" fillId="0" borderId="1" xfId="0" applyFont="1" applyBorder="1" applyAlignment="1">
      <alignment vertical="top" wrapText="1"/>
    </xf>
    <xf numFmtId="169" fontId="6" fillId="0" borderId="0" xfId="2" applyNumberFormat="1" applyFont="1" applyBorder="1" applyAlignment="1">
      <alignment horizontal="center" vertical="center"/>
    </xf>
    <xf numFmtId="171" fontId="6" fillId="0" borderId="0" xfId="2" applyNumberFormat="1" applyFont="1" applyBorder="1" applyAlignment="1">
      <alignment horizontal="center" vertical="center"/>
    </xf>
    <xf numFmtId="169" fontId="18" fillId="0" borderId="1" xfId="0" applyNumberFormat="1" applyFont="1" applyBorder="1" applyAlignment="1">
      <alignment vertical="center"/>
    </xf>
    <xf numFmtId="169" fontId="6" fillId="0" borderId="2" xfId="2" applyNumberFormat="1" applyFont="1" applyFill="1" applyBorder="1" applyAlignment="1">
      <alignment vertical="center"/>
    </xf>
    <xf numFmtId="169" fontId="6" fillId="0" borderId="2" xfId="0" applyNumberFormat="1" applyFont="1" applyBorder="1" applyAlignment="1">
      <alignment vertical="center"/>
    </xf>
    <xf numFmtId="169" fontId="18" fillId="3" borderId="1" xfId="2" applyNumberFormat="1" applyFont="1" applyFill="1" applyBorder="1" applyAlignment="1">
      <alignment vertical="center"/>
    </xf>
    <xf numFmtId="169" fontId="18" fillId="3" borderId="1" xfId="0" applyNumberFormat="1" applyFont="1" applyFill="1" applyBorder="1" applyAlignment="1">
      <alignment vertical="center"/>
    </xf>
    <xf numFmtId="49" fontId="6" fillId="0" borderId="1" xfId="17" applyNumberFormat="1" applyFont="1" applyBorder="1" applyAlignment="1">
      <alignment horizontal="right" vertical="top" wrapText="1"/>
    </xf>
    <xf numFmtId="169" fontId="6" fillId="0" borderId="2" xfId="0" applyNumberFormat="1" applyFont="1" applyBorder="1"/>
    <xf numFmtId="169" fontId="6" fillId="0" borderId="0" xfId="2" applyNumberFormat="1" applyFont="1" applyFill="1" applyBorder="1" applyAlignment="1">
      <alignment vertical="center"/>
    </xf>
    <xf numFmtId="171" fontId="6" fillId="0" borderId="0" xfId="2" applyNumberFormat="1" applyFont="1" applyFill="1" applyBorder="1" applyAlignment="1">
      <alignment vertical="center"/>
    </xf>
    <xf numFmtId="0" fontId="18" fillId="3" borderId="1" xfId="0" applyFont="1" applyFill="1" applyBorder="1" applyAlignment="1">
      <alignment vertical="center" wrapText="1"/>
    </xf>
    <xf numFmtId="0" fontId="6" fillId="2" borderId="0" xfId="0" applyFont="1" applyFill="1" applyAlignment="1">
      <alignment horizontal="left" vertical="center" wrapText="1"/>
    </xf>
    <xf numFmtId="0" fontId="6" fillId="5" borderId="0" xfId="0" applyFont="1" applyFill="1"/>
    <xf numFmtId="0" fontId="6" fillId="0" borderId="0" xfId="17" applyFont="1" applyAlignment="1">
      <alignment wrapText="1"/>
    </xf>
    <xf numFmtId="49" fontId="18" fillId="0" borderId="1" xfId="17" applyNumberFormat="1" applyFont="1" applyBorder="1" applyAlignment="1">
      <alignment horizontal="right" vertical="center" wrapText="1"/>
    </xf>
    <xf numFmtId="0" fontId="18" fillId="0" borderId="1" xfId="17" applyFont="1" applyBorder="1" applyAlignment="1">
      <alignment horizontal="left" vertical="center" wrapText="1"/>
    </xf>
    <xf numFmtId="172" fontId="6" fillId="0" borderId="0" xfId="0" applyNumberFormat="1" applyFont="1"/>
    <xf numFmtId="0" fontId="18" fillId="3" borderId="1" xfId="0" applyFont="1" applyFill="1" applyBorder="1"/>
    <xf numFmtId="169" fontId="18" fillId="3" borderId="1" xfId="0" applyNumberFormat="1" applyFont="1" applyFill="1" applyBorder="1"/>
    <xf numFmtId="169" fontId="6" fillId="0" borderId="1" xfId="0" applyNumberFormat="1" applyFont="1" applyBorder="1"/>
    <xf numFmtId="9" fontId="6" fillId="0" borderId="1" xfId="0" applyNumberFormat="1" applyFont="1" applyBorder="1"/>
    <xf numFmtId="9" fontId="6" fillId="0" borderId="1" xfId="2" applyFont="1" applyFill="1" applyBorder="1"/>
    <xf numFmtId="9" fontId="18" fillId="3" borderId="1" xfId="2" applyFont="1" applyFill="1" applyBorder="1"/>
    <xf numFmtId="169" fontId="6" fillId="0" borderId="1" xfId="2" applyNumberFormat="1" applyFont="1" applyFill="1" applyBorder="1"/>
    <xf numFmtId="169" fontId="18" fillId="2" borderId="1" xfId="0" applyNumberFormat="1" applyFont="1" applyFill="1" applyBorder="1"/>
    <xf numFmtId="0" fontId="18" fillId="2" borderId="1" xfId="0" applyFont="1" applyFill="1" applyBorder="1"/>
    <xf numFmtId="169" fontId="6" fillId="0" borderId="7" xfId="0" applyNumberFormat="1" applyFont="1" applyBorder="1"/>
    <xf numFmtId="169" fontId="6" fillId="0" borderId="9" xfId="0" applyNumberFormat="1" applyFont="1" applyBorder="1"/>
    <xf numFmtId="169" fontId="6" fillId="0" borderId="10" xfId="0" applyNumberFormat="1" applyFont="1" applyBorder="1"/>
    <xf numFmtId="9" fontId="6" fillId="0" borderId="1" xfId="0" applyNumberFormat="1" applyFont="1" applyBorder="1" applyAlignment="1">
      <alignment horizontal="center" vertical="center"/>
    </xf>
    <xf numFmtId="0" fontId="0" fillId="2" borderId="0" xfId="0" applyFill="1"/>
    <xf numFmtId="0" fontId="18" fillId="5" borderId="0" xfId="0" applyFont="1" applyFill="1" applyAlignment="1">
      <alignment vertical="center"/>
    </xf>
    <xf numFmtId="0" fontId="6" fillId="5" borderId="0" xfId="0" applyFont="1" applyFill="1" applyAlignment="1">
      <alignment vertical="center"/>
    </xf>
    <xf numFmtId="0" fontId="0" fillId="2" borderId="0" xfId="0" applyFill="1" applyAlignment="1">
      <alignment horizontal="center"/>
    </xf>
    <xf numFmtId="49" fontId="18" fillId="2" borderId="1" xfId="17" applyNumberFormat="1" applyFont="1" applyFill="1" applyBorder="1" applyAlignment="1">
      <alignment horizontal="center" vertical="center"/>
    </xf>
    <xf numFmtId="49" fontId="18" fillId="2" borderId="1" xfId="17" applyNumberFormat="1" applyFont="1" applyFill="1" applyBorder="1" applyAlignment="1">
      <alignment horizontal="center" vertical="center" wrapText="1"/>
    </xf>
    <xf numFmtId="0" fontId="6" fillId="8" borderId="0" xfId="0" applyFont="1" applyFill="1" applyAlignment="1">
      <alignment vertical="center"/>
    </xf>
    <xf numFmtId="9" fontId="6" fillId="0" borderId="1" xfId="2" applyFont="1" applyFill="1" applyBorder="1" applyAlignment="1">
      <alignment vertical="center"/>
    </xf>
    <xf numFmtId="0" fontId="6" fillId="0" borderId="1" xfId="1" applyFont="1" applyBorder="1" applyAlignment="1">
      <alignment horizontal="left" vertical="center" wrapText="1"/>
    </xf>
    <xf numFmtId="0" fontId="6" fillId="0" borderId="1" xfId="17" applyFont="1" applyBorder="1" applyAlignment="1">
      <alignment vertical="center" wrapText="1"/>
    </xf>
    <xf numFmtId="169" fontId="6" fillId="0" borderId="1" xfId="1" applyNumberFormat="1" applyFont="1" applyBorder="1" applyAlignment="1">
      <alignment horizontal="center" vertical="center"/>
    </xf>
    <xf numFmtId="9" fontId="6" fillId="0" borderId="1" xfId="2" applyFont="1" applyFill="1" applyBorder="1" applyAlignment="1">
      <alignment horizontal="center" vertical="center"/>
    </xf>
    <xf numFmtId="0" fontId="6" fillId="0" borderId="1" xfId="17" applyFont="1" applyBorder="1" applyAlignment="1">
      <alignment horizontal="right"/>
    </xf>
    <xf numFmtId="9" fontId="6" fillId="0" borderId="1" xfId="3" applyNumberFormat="1" applyFont="1" applyFill="1" applyBorder="1" applyAlignment="1">
      <alignment horizontal="center" vertical="center" wrapText="1"/>
    </xf>
    <xf numFmtId="165" fontId="6" fillId="0" borderId="0" xfId="0" applyNumberFormat="1" applyFont="1"/>
    <xf numFmtId="165" fontId="6" fillId="2" borderId="0" xfId="0" applyNumberFormat="1" applyFont="1" applyFill="1"/>
    <xf numFmtId="165" fontId="6" fillId="0" borderId="0" xfId="0" applyNumberFormat="1" applyFont="1" applyAlignment="1">
      <alignment vertical="center"/>
    </xf>
    <xf numFmtId="9" fontId="6" fillId="0" borderId="0" xfId="2" applyFont="1" applyAlignment="1">
      <alignment horizontal="center" vertical="center"/>
    </xf>
    <xf numFmtId="9" fontId="6" fillId="0" borderId="0" xfId="2" applyFont="1"/>
    <xf numFmtId="9" fontId="6" fillId="0" borderId="1" xfId="2" applyFont="1" applyBorder="1" applyAlignment="1">
      <alignment horizontal="center" vertical="center"/>
    </xf>
    <xf numFmtId="165" fontId="0" fillId="0" borderId="0" xfId="0" applyNumberFormat="1"/>
    <xf numFmtId="165" fontId="0" fillId="0" borderId="7" xfId="0" applyNumberFormat="1" applyBorder="1"/>
    <xf numFmtId="165" fontId="6" fillId="3" borderId="0" xfId="0" applyNumberFormat="1" applyFont="1" applyFill="1"/>
    <xf numFmtId="0" fontId="0" fillId="0" borderId="2" xfId="0" applyBorder="1" applyAlignment="1">
      <alignment horizontal="center" vertical="center"/>
    </xf>
    <xf numFmtId="0" fontId="0" fillId="0" borderId="2" xfId="0" applyBorder="1" applyAlignment="1">
      <alignment vertical="center" wrapText="1"/>
    </xf>
    <xf numFmtId="0" fontId="0" fillId="0" borderId="2" xfId="0" applyBorder="1" applyAlignment="1">
      <alignment horizontal="center" vertical="center" wrapText="1"/>
    </xf>
    <xf numFmtId="169" fontId="0" fillId="0" borderId="2" xfId="2" applyNumberFormat="1" applyFont="1" applyFill="1" applyBorder="1" applyAlignment="1">
      <alignment vertical="center"/>
    </xf>
    <xf numFmtId="169" fontId="0" fillId="0" borderId="2" xfId="0" applyNumberFormat="1" applyBorder="1" applyAlignment="1">
      <alignment vertical="center"/>
    </xf>
    <xf numFmtId="49" fontId="17" fillId="3" borderId="1" xfId="0" applyNumberFormat="1" applyFont="1" applyFill="1" applyBorder="1" applyAlignment="1">
      <alignment horizontal="center" vertical="center"/>
    </xf>
    <xf numFmtId="0" fontId="17" fillId="3" borderId="1" xfId="0" applyFont="1" applyFill="1" applyBorder="1" applyAlignment="1">
      <alignment vertical="center" wrapText="1"/>
    </xf>
    <xf numFmtId="0" fontId="17" fillId="3" borderId="1" xfId="0" applyFont="1" applyFill="1" applyBorder="1" applyAlignment="1">
      <alignment horizontal="center" vertical="center" wrapText="1"/>
    </xf>
    <xf numFmtId="0" fontId="17" fillId="3" borderId="1" xfId="0" applyFont="1" applyFill="1" applyBorder="1" applyAlignment="1">
      <alignment horizontal="center" vertical="center"/>
    </xf>
    <xf numFmtId="169" fontId="17" fillId="3" borderId="1" xfId="2" applyNumberFormat="1" applyFont="1" applyFill="1" applyBorder="1" applyAlignment="1">
      <alignment vertical="center"/>
    </xf>
    <xf numFmtId="169" fontId="17" fillId="3" borderId="1" xfId="0" applyNumberFormat="1" applyFont="1" applyFill="1" applyBorder="1" applyAlignment="1">
      <alignment vertical="center"/>
    </xf>
    <xf numFmtId="49" fontId="17" fillId="0" borderId="1" xfId="0" applyNumberFormat="1" applyFont="1" applyBorder="1" applyAlignment="1">
      <alignment horizontal="center" vertical="center"/>
    </xf>
    <xf numFmtId="0" fontId="17" fillId="0" borderId="1" xfId="0" applyFont="1" applyBorder="1" applyAlignment="1">
      <alignment vertical="center" wrapText="1"/>
    </xf>
    <xf numFmtId="0" fontId="17" fillId="0" borderId="1" xfId="0" applyFont="1" applyBorder="1" applyAlignment="1">
      <alignment horizontal="center" vertical="center" wrapText="1"/>
    </xf>
    <xf numFmtId="0" fontId="17" fillId="0" borderId="1" xfId="0" applyFont="1" applyBorder="1" applyAlignment="1">
      <alignment horizontal="center" vertical="center"/>
    </xf>
    <xf numFmtId="169" fontId="17" fillId="0" borderId="1" xfId="2" applyNumberFormat="1" applyFont="1" applyFill="1" applyBorder="1" applyAlignment="1">
      <alignment vertical="center"/>
    </xf>
    <xf numFmtId="169" fontId="17" fillId="0" borderId="1" xfId="0" applyNumberFormat="1" applyFont="1" applyBorder="1" applyAlignment="1">
      <alignment vertical="center"/>
    </xf>
    <xf numFmtId="49" fontId="0" fillId="0" borderId="1" xfId="0" applyNumberFormat="1" applyBorder="1" applyAlignment="1">
      <alignment horizontal="center" vertical="center"/>
    </xf>
    <xf numFmtId="0" fontId="0" fillId="0" borderId="1" xfId="0" applyBorder="1" applyAlignment="1">
      <alignment vertic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169" fontId="0" fillId="0" borderId="1" xfId="2" applyNumberFormat="1" applyFont="1" applyFill="1" applyBorder="1" applyAlignment="1">
      <alignment vertical="center"/>
    </xf>
    <xf numFmtId="169" fontId="0" fillId="0" borderId="1" xfId="0" applyNumberFormat="1" applyBorder="1" applyAlignment="1">
      <alignment vertical="center"/>
    </xf>
    <xf numFmtId="0" fontId="0" fillId="6" borderId="0" xfId="0" applyFill="1"/>
    <xf numFmtId="0" fontId="20" fillId="0" borderId="0" xfId="1" applyFont="1" applyAlignment="1">
      <alignment horizontal="center" vertical="center"/>
    </xf>
    <xf numFmtId="0" fontId="0" fillId="0" borderId="0" xfId="1" applyFont="1" applyAlignment="1">
      <alignment vertical="center" wrapText="1"/>
    </xf>
    <xf numFmtId="0" fontId="20" fillId="0" borderId="0" xfId="1" applyFont="1" applyAlignment="1">
      <alignment horizontal="center" vertical="center" wrapText="1"/>
    </xf>
    <xf numFmtId="169" fontId="0" fillId="0" borderId="0" xfId="0" applyNumberFormat="1" applyAlignment="1">
      <alignment vertical="center"/>
    </xf>
    <xf numFmtId="0" fontId="0" fillId="0" borderId="0" xfId="0" applyAlignment="1">
      <alignment horizontal="center" vertical="center"/>
    </xf>
    <xf numFmtId="49" fontId="0" fillId="0" borderId="0" xfId="0" applyNumberFormat="1" applyAlignment="1">
      <alignment horizontal="center" vertical="center"/>
    </xf>
    <xf numFmtId="0" fontId="0" fillId="0" borderId="0" xfId="0" applyAlignment="1">
      <alignment horizontal="center" vertical="center" wrapText="1"/>
    </xf>
    <xf numFmtId="0" fontId="6" fillId="0" borderId="2" xfId="0" applyFont="1" applyBorder="1" applyAlignment="1">
      <alignment vertical="center"/>
    </xf>
    <xf numFmtId="0" fontId="24" fillId="0" borderId="2" xfId="11" applyFont="1" applyBorder="1" applyAlignment="1">
      <alignment horizontal="left" vertical="center" wrapText="1"/>
    </xf>
    <xf numFmtId="169" fontId="24" fillId="0" borderId="2" xfId="0" applyNumberFormat="1" applyFont="1" applyBorder="1"/>
    <xf numFmtId="49" fontId="17" fillId="0" borderId="0" xfId="0" applyNumberFormat="1" applyFont="1" applyAlignment="1">
      <alignment horizontal="left" vertical="center"/>
    </xf>
    <xf numFmtId="0" fontId="17" fillId="0" borderId="0" xfId="0" applyFont="1" applyAlignment="1">
      <alignment horizontal="left" wrapText="1"/>
    </xf>
    <xf numFmtId="0" fontId="17" fillId="0" borderId="0" xfId="0" applyFont="1" applyAlignment="1">
      <alignment horizontal="left" vertical="center" wrapText="1"/>
    </xf>
    <xf numFmtId="0" fontId="17" fillId="0" borderId="0" xfId="0" applyFont="1" applyAlignment="1">
      <alignment horizontal="left" vertical="center"/>
    </xf>
    <xf numFmtId="169" fontId="17" fillId="0" borderId="0" xfId="2" applyNumberFormat="1" applyFont="1" applyFill="1" applyBorder="1" applyAlignment="1">
      <alignment horizontal="left" vertical="center"/>
    </xf>
    <xf numFmtId="169" fontId="17" fillId="0" borderId="0" xfId="0" applyNumberFormat="1" applyFont="1" applyAlignment="1">
      <alignment horizontal="left" vertical="center"/>
    </xf>
    <xf numFmtId="49" fontId="18" fillId="0" borderId="0" xfId="0" applyNumberFormat="1" applyFont="1" applyAlignment="1">
      <alignment horizontal="left" vertical="center"/>
    </xf>
    <xf numFmtId="0" fontId="18" fillId="2" borderId="1" xfId="2" applyNumberFormat="1" applyFont="1" applyFill="1" applyBorder="1" applyAlignment="1">
      <alignment horizontal="center" vertical="center"/>
    </xf>
    <xf numFmtId="0" fontId="6" fillId="0" borderId="1" xfId="2" applyNumberFormat="1" applyFont="1" applyFill="1" applyBorder="1" applyAlignment="1">
      <alignment horizontal="center" vertical="center"/>
    </xf>
    <xf numFmtId="165" fontId="6" fillId="0" borderId="0" xfId="3" applyFont="1"/>
    <xf numFmtId="165" fontId="18" fillId="3" borderId="0" xfId="3" applyFont="1" applyFill="1"/>
    <xf numFmtId="165" fontId="6" fillId="0" borderId="0" xfId="3" applyFont="1" applyAlignment="1">
      <alignment horizontal="center" vertical="center"/>
    </xf>
    <xf numFmtId="165" fontId="6" fillId="0" borderId="0" xfId="3" applyFont="1" applyAlignment="1">
      <alignment vertical="center"/>
    </xf>
    <xf numFmtId="165" fontId="6" fillId="0" borderId="2" xfId="3" applyFont="1" applyBorder="1" applyAlignment="1">
      <alignment vertical="center"/>
    </xf>
    <xf numFmtId="165" fontId="6" fillId="0" borderId="1" xfId="3" applyFont="1" applyBorder="1" applyAlignment="1">
      <alignment vertical="center"/>
    </xf>
    <xf numFmtId="165" fontId="18" fillId="2" borderId="1" xfId="3" applyFont="1" applyFill="1" applyBorder="1" applyAlignment="1">
      <alignment horizontal="center" vertical="center"/>
    </xf>
    <xf numFmtId="165" fontId="18" fillId="3" borderId="1" xfId="3" applyFont="1" applyFill="1" applyBorder="1" applyAlignment="1">
      <alignment vertical="center"/>
    </xf>
    <xf numFmtId="165" fontId="6" fillId="0" borderId="2" xfId="3" applyFont="1" applyBorder="1"/>
    <xf numFmtId="165" fontId="6" fillId="0" borderId="0" xfId="3" applyFont="1" applyFill="1" applyBorder="1" applyAlignment="1">
      <alignment vertical="center"/>
    </xf>
    <xf numFmtId="165" fontId="6" fillId="0" borderId="2" xfId="3" applyFont="1" applyFill="1" applyBorder="1" applyAlignment="1">
      <alignment vertical="center"/>
    </xf>
    <xf numFmtId="165" fontId="6" fillId="0" borderId="1" xfId="3" applyFont="1" applyBorder="1" applyAlignment="1">
      <alignment horizontal="center" vertical="center"/>
    </xf>
    <xf numFmtId="165" fontId="6" fillId="0" borderId="1" xfId="3" applyFont="1" applyFill="1" applyBorder="1" applyAlignment="1">
      <alignment vertical="center"/>
    </xf>
    <xf numFmtId="0" fontId="6" fillId="0" borderId="1" xfId="3" applyNumberFormat="1" applyFont="1" applyBorder="1" applyAlignment="1">
      <alignment horizontal="center" vertical="center"/>
    </xf>
    <xf numFmtId="0" fontId="6" fillId="0" borderId="3" xfId="0" applyFont="1" applyBorder="1"/>
    <xf numFmtId="0" fontId="6" fillId="0" borderId="4" xfId="1" applyFont="1" applyBorder="1" applyAlignment="1">
      <alignment horizontal="center" vertical="center"/>
    </xf>
    <xf numFmtId="169" fontId="6" fillId="0" borderId="8" xfId="0" applyNumberFormat="1" applyFont="1" applyBorder="1" applyAlignment="1">
      <alignment horizontal="center" vertical="center"/>
    </xf>
    <xf numFmtId="169" fontId="18" fillId="2" borderId="5" xfId="0" applyNumberFormat="1" applyFont="1" applyFill="1" applyBorder="1" applyAlignment="1">
      <alignment horizontal="center" vertical="center"/>
    </xf>
    <xf numFmtId="170" fontId="6" fillId="0" borderId="5" xfId="0" applyNumberFormat="1" applyFont="1" applyBorder="1" applyAlignment="1">
      <alignment horizontal="center" vertical="center"/>
    </xf>
    <xf numFmtId="169" fontId="6" fillId="2" borderId="5" xfId="0" applyNumberFormat="1" applyFont="1" applyFill="1" applyBorder="1" applyAlignment="1">
      <alignment horizontal="center" vertical="center"/>
    </xf>
    <xf numFmtId="165" fontId="6" fillId="0" borderId="5" xfId="3" applyFont="1" applyFill="1" applyBorder="1" applyAlignment="1">
      <alignment horizontal="center" vertical="center" wrapText="1"/>
    </xf>
    <xf numFmtId="165" fontId="6" fillId="3" borderId="5" xfId="3" applyFont="1" applyFill="1" applyBorder="1" applyAlignment="1">
      <alignment horizontal="center" vertical="center" wrapText="1"/>
    </xf>
    <xf numFmtId="169" fontId="6" fillId="0" borderId="5" xfId="0" applyNumberFormat="1" applyFont="1" applyBorder="1" applyAlignment="1">
      <alignment vertical="center"/>
    </xf>
    <xf numFmtId="169" fontId="18" fillId="0" borderId="5" xfId="0" applyNumberFormat="1" applyFont="1" applyBorder="1" applyAlignment="1">
      <alignment horizontal="center" vertical="center"/>
    </xf>
    <xf numFmtId="0" fontId="6" fillId="0" borderId="3" xfId="0" applyFont="1" applyBorder="1" applyAlignment="1">
      <alignment vertical="center"/>
    </xf>
    <xf numFmtId="165" fontId="6" fillId="0" borderId="1" xfId="0" applyNumberFormat="1" applyFont="1" applyBorder="1" applyAlignment="1">
      <alignment vertical="center"/>
    </xf>
    <xf numFmtId="0" fontId="18" fillId="2" borderId="1" xfId="0" applyFont="1" applyFill="1" applyBorder="1" applyAlignment="1">
      <alignment vertical="center"/>
    </xf>
    <xf numFmtId="165" fontId="18" fillId="2" borderId="1" xfId="0" applyNumberFormat="1" applyFont="1" applyFill="1" applyBorder="1" applyAlignment="1">
      <alignment vertical="center"/>
    </xf>
    <xf numFmtId="169" fontId="6" fillId="0" borderId="1" xfId="0" applyNumberFormat="1" applyFont="1" applyBorder="1" applyAlignment="1">
      <alignment horizontal="left" vertical="center"/>
    </xf>
    <xf numFmtId="165" fontId="6" fillId="2" borderId="1" xfId="0" applyNumberFormat="1" applyFont="1" applyFill="1" applyBorder="1" applyAlignment="1">
      <alignment vertical="center"/>
    </xf>
    <xf numFmtId="165" fontId="6" fillId="0" borderId="1" xfId="0" applyNumberFormat="1" applyFont="1" applyBorder="1" applyAlignment="1">
      <alignment horizontal="center" vertical="center"/>
    </xf>
    <xf numFmtId="0" fontId="6" fillId="2" borderId="1" xfId="0" applyFont="1" applyFill="1" applyBorder="1" applyAlignment="1">
      <alignment vertical="center"/>
    </xf>
    <xf numFmtId="0" fontId="18" fillId="0" borderId="1" xfId="0" applyFont="1" applyBorder="1" applyAlignment="1">
      <alignment vertical="center"/>
    </xf>
    <xf numFmtId="165" fontId="18" fillId="0" borderId="1" xfId="0" applyNumberFormat="1" applyFont="1" applyBorder="1" applyAlignment="1">
      <alignment vertical="center"/>
    </xf>
    <xf numFmtId="0" fontId="6" fillId="0" borderId="4" xfId="0" applyFont="1" applyBorder="1" applyAlignment="1">
      <alignment vertical="center"/>
    </xf>
    <xf numFmtId="166" fontId="6" fillId="0" borderId="1" xfId="31" applyFont="1" applyFill="1" applyBorder="1" applyAlignment="1">
      <alignment horizontal="center" vertical="center" wrapText="1"/>
    </xf>
    <xf numFmtId="165" fontId="6" fillId="0" borderId="2" xfId="0" applyNumberFormat="1" applyFont="1" applyBorder="1" applyAlignment="1">
      <alignment vertical="center"/>
    </xf>
    <xf numFmtId="165" fontId="6" fillId="0" borderId="2" xfId="1" applyNumberFormat="1" applyFont="1" applyBorder="1" applyAlignment="1">
      <alignment horizontal="center" vertical="center"/>
    </xf>
    <xf numFmtId="169" fontId="6" fillId="0" borderId="8" xfId="0" applyNumberFormat="1" applyFont="1" applyBorder="1" applyAlignment="1">
      <alignment horizontal="center"/>
    </xf>
    <xf numFmtId="165" fontId="18" fillId="2" borderId="1" xfId="0" applyNumberFormat="1" applyFont="1" applyFill="1" applyBorder="1"/>
    <xf numFmtId="165" fontId="6" fillId="0" borderId="1" xfId="0" applyNumberFormat="1" applyFont="1" applyBorder="1"/>
    <xf numFmtId="169" fontId="18" fillId="0" borderId="1" xfId="0" applyNumberFormat="1" applyFont="1" applyBorder="1" applyAlignment="1">
      <alignment horizontal="center"/>
    </xf>
    <xf numFmtId="0" fontId="18" fillId="0" borderId="1" xfId="0" applyFont="1" applyBorder="1"/>
    <xf numFmtId="9" fontId="6" fillId="0" borderId="1" xfId="2" applyFont="1" applyBorder="1"/>
    <xf numFmtId="0" fontId="6" fillId="0" borderId="4" xfId="0" applyFont="1" applyBorder="1"/>
    <xf numFmtId="165" fontId="0" fillId="0" borderId="1" xfId="0" applyNumberFormat="1" applyBorder="1"/>
    <xf numFmtId="165" fontId="0" fillId="0" borderId="4" xfId="0" applyNumberFormat="1" applyBorder="1"/>
    <xf numFmtId="165" fontId="0" fillId="0" borderId="3" xfId="0" applyNumberFormat="1" applyBorder="1"/>
    <xf numFmtId="9" fontId="0" fillId="0" borderId="0" xfId="2" applyFont="1"/>
    <xf numFmtId="165" fontId="6" fillId="0" borderId="1" xfId="3" applyFont="1" applyBorder="1"/>
    <xf numFmtId="165" fontId="18" fillId="3" borderId="1" xfId="3" applyFont="1" applyFill="1" applyBorder="1"/>
    <xf numFmtId="165" fontId="6" fillId="0" borderId="1" xfId="3" applyFont="1" applyFill="1" applyBorder="1"/>
    <xf numFmtId="165" fontId="6" fillId="0" borderId="3" xfId="3" applyFont="1" applyBorder="1"/>
    <xf numFmtId="165" fontId="6" fillId="0" borderId="2" xfId="3" applyFont="1" applyBorder="1" applyAlignment="1">
      <alignment horizontal="center" vertical="center"/>
    </xf>
    <xf numFmtId="169" fontId="18" fillId="3" borderId="5" xfId="0" applyNumberFormat="1" applyFont="1" applyFill="1" applyBorder="1" applyAlignment="1">
      <alignment horizontal="center" vertical="center"/>
    </xf>
    <xf numFmtId="165" fontId="6" fillId="0" borderId="2" xfId="3" applyFont="1" applyFill="1" applyBorder="1" applyAlignment="1">
      <alignment horizontal="center" vertical="center"/>
    </xf>
    <xf numFmtId="165" fontId="6" fillId="0" borderId="8" xfId="3" applyFont="1" applyBorder="1" applyAlignment="1">
      <alignment horizontal="center" vertical="center"/>
    </xf>
    <xf numFmtId="165" fontId="6" fillId="0" borderId="5" xfId="3" applyFont="1" applyBorder="1"/>
    <xf numFmtId="165" fontId="18" fillId="2" borderId="1" xfId="3" applyFont="1" applyFill="1" applyBorder="1"/>
    <xf numFmtId="165" fontId="18" fillId="0" borderId="1" xfId="3" applyFont="1" applyFill="1" applyBorder="1"/>
    <xf numFmtId="165" fontId="6" fillId="0" borderId="2" xfId="3" applyFont="1" applyBorder="1" applyAlignment="1">
      <alignment horizontal="center"/>
    </xf>
    <xf numFmtId="165" fontId="6" fillId="3" borderId="0" xfId="3" applyFont="1" applyFill="1"/>
    <xf numFmtId="165" fontId="6" fillId="2" borderId="0" xfId="3" applyFont="1" applyFill="1"/>
    <xf numFmtId="165" fontId="6" fillId="0" borderId="0" xfId="3" applyFont="1" applyFill="1" applyBorder="1"/>
    <xf numFmtId="165" fontId="6" fillId="2" borderId="1" xfId="3" applyFont="1" applyFill="1" applyBorder="1"/>
    <xf numFmtId="165" fontId="6" fillId="7" borderId="0" xfId="3" applyFont="1" applyFill="1"/>
    <xf numFmtId="165" fontId="0" fillId="0" borderId="0" xfId="3" applyFont="1"/>
    <xf numFmtId="165" fontId="17" fillId="3" borderId="0" xfId="3" applyFont="1" applyFill="1"/>
    <xf numFmtId="165" fontId="17" fillId="0" borderId="0" xfId="3" applyFont="1"/>
    <xf numFmtId="165" fontId="17" fillId="2" borderId="0" xfId="3" applyFont="1" applyFill="1"/>
    <xf numFmtId="165" fontId="0" fillId="2" borderId="0" xfId="3" applyFont="1" applyFill="1"/>
    <xf numFmtId="165" fontId="0" fillId="6" borderId="0" xfId="3" applyFont="1" applyFill="1"/>
    <xf numFmtId="165" fontId="20" fillId="0" borderId="0" xfId="3" applyFont="1" applyAlignment="1">
      <alignment horizontal="center" vertical="center"/>
    </xf>
    <xf numFmtId="165" fontId="0" fillId="0" borderId="2" xfId="3" applyFont="1" applyBorder="1"/>
    <xf numFmtId="165" fontId="0" fillId="0" borderId="0" xfId="3" applyFont="1" applyAlignment="1">
      <alignment vertical="center"/>
    </xf>
    <xf numFmtId="165" fontId="0" fillId="0" borderId="0" xfId="3" applyFont="1" applyAlignment="1">
      <alignment horizontal="center" vertical="center"/>
    </xf>
    <xf numFmtId="165" fontId="0" fillId="0" borderId="1" xfId="3" applyFont="1" applyBorder="1"/>
    <xf numFmtId="0" fontId="17" fillId="3" borderId="1" xfId="0" applyFont="1" applyFill="1" applyBorder="1"/>
    <xf numFmtId="165" fontId="17" fillId="3" borderId="1" xfId="3" applyFont="1" applyFill="1" applyBorder="1"/>
    <xf numFmtId="0" fontId="17" fillId="0" borderId="1" xfId="0" applyFont="1" applyBorder="1"/>
    <xf numFmtId="165" fontId="17" fillId="0" borderId="1" xfId="3" applyFont="1" applyFill="1" applyBorder="1"/>
    <xf numFmtId="165" fontId="17" fillId="0" borderId="1" xfId="3" applyFont="1" applyBorder="1"/>
    <xf numFmtId="165" fontId="20" fillId="0" borderId="2" xfId="3" applyFont="1" applyBorder="1" applyAlignment="1">
      <alignment horizontal="center" vertical="center"/>
    </xf>
    <xf numFmtId="165" fontId="18" fillId="0" borderId="0" xfId="3" applyFont="1"/>
    <xf numFmtId="165" fontId="8" fillId="0" borderId="2" xfId="11" applyNumberFormat="1" applyFont="1" applyBorder="1" applyAlignment="1">
      <alignment horizontal="left" vertical="center" wrapText="1"/>
    </xf>
    <xf numFmtId="0" fontId="0" fillId="0" borderId="2" xfId="0" applyBorder="1" applyAlignment="1">
      <alignment vertical="center"/>
    </xf>
    <xf numFmtId="165" fontId="7" fillId="0" borderId="2" xfId="0" applyNumberFormat="1" applyFont="1" applyBorder="1" applyAlignment="1">
      <alignment vertical="center"/>
    </xf>
    <xf numFmtId="0" fontId="7" fillId="0" borderId="2" xfId="0" applyFont="1" applyBorder="1" applyAlignment="1">
      <alignment vertical="center"/>
    </xf>
    <xf numFmtId="169" fontId="7" fillId="0" borderId="2" xfId="0" applyNumberFormat="1" applyFont="1" applyBorder="1" applyAlignment="1">
      <alignment vertical="center"/>
    </xf>
    <xf numFmtId="0" fontId="0" fillId="0" borderId="7" xfId="0" applyBorder="1" applyAlignment="1">
      <alignment vertical="center"/>
    </xf>
    <xf numFmtId="0" fontId="0" fillId="0" borderId="0" xfId="0" applyAlignment="1">
      <alignment vertical="center"/>
    </xf>
    <xf numFmtId="0" fontId="6" fillId="0" borderId="1" xfId="0" applyFont="1" applyBorder="1" applyAlignment="1">
      <alignment wrapText="1"/>
    </xf>
    <xf numFmtId="0" fontId="6" fillId="0" borderId="7" xfId="0" applyFont="1" applyBorder="1" applyAlignment="1">
      <alignment horizontal="center" vertical="center"/>
    </xf>
    <xf numFmtId="165" fontId="18" fillId="2" borderId="1" xfId="3" applyFont="1" applyFill="1" applyBorder="1" applyAlignment="1">
      <alignment vertical="center"/>
    </xf>
    <xf numFmtId="165" fontId="18" fillId="0" borderId="1" xfId="3" applyFont="1" applyBorder="1" applyAlignment="1">
      <alignment vertical="center"/>
    </xf>
    <xf numFmtId="165" fontId="18" fillId="0" borderId="1" xfId="3" applyFont="1" applyFill="1" applyBorder="1" applyAlignment="1">
      <alignment vertical="center"/>
    </xf>
    <xf numFmtId="165" fontId="6" fillId="0" borderId="0" xfId="1" applyNumberFormat="1" applyFont="1" applyAlignment="1">
      <alignment horizontal="center" vertical="center"/>
    </xf>
    <xf numFmtId="165" fontId="2" fillId="0" borderId="1" xfId="3" applyFont="1" applyBorder="1"/>
    <xf numFmtId="0" fontId="26" fillId="0" borderId="0" xfId="0" applyFont="1" applyAlignment="1">
      <alignment vertical="center"/>
    </xf>
    <xf numFmtId="0" fontId="27" fillId="0" borderId="0" xfId="0" applyFont="1" applyAlignment="1">
      <alignment vertical="center"/>
    </xf>
    <xf numFmtId="4" fontId="0" fillId="0" borderId="0" xfId="0" applyNumberFormat="1"/>
    <xf numFmtId="4" fontId="0" fillId="5" borderId="2" xfId="0" applyNumberFormat="1" applyFill="1" applyBorder="1" applyAlignment="1">
      <alignment horizontal="right" vertical="center"/>
    </xf>
    <xf numFmtId="4" fontId="0" fillId="9" borderId="15" xfId="0" applyNumberFormat="1" applyFill="1" applyBorder="1" applyAlignment="1">
      <alignment vertical="center"/>
    </xf>
    <xf numFmtId="0" fontId="7" fillId="0" borderId="2" xfId="0" applyFont="1" applyBorder="1" applyAlignment="1">
      <alignment horizontal="center" vertical="center" wrapText="1"/>
    </xf>
    <xf numFmtId="0" fontId="24" fillId="0" borderId="2" xfId="11" applyFont="1" applyBorder="1" applyAlignment="1">
      <alignment horizontal="center" vertical="center" wrapText="1"/>
    </xf>
    <xf numFmtId="0" fontId="2" fillId="0" borderId="2" xfId="0" applyFont="1" applyBorder="1" applyAlignment="1">
      <alignment horizontal="center" vertical="center" wrapText="1"/>
    </xf>
    <xf numFmtId="0" fontId="0" fillId="0" borderId="7" xfId="0" applyBorder="1" applyAlignment="1">
      <alignment horizontal="center" vertical="center" wrapText="1"/>
    </xf>
    <xf numFmtId="0" fontId="0" fillId="0" borderId="6" xfId="0" applyBorder="1" applyAlignment="1">
      <alignment horizontal="center" vertical="center" wrapText="1"/>
    </xf>
    <xf numFmtId="0" fontId="0" fillId="0" borderId="5" xfId="0" applyBorder="1" applyAlignment="1">
      <alignment horizontal="center" vertical="center" wrapText="1"/>
    </xf>
    <xf numFmtId="165" fontId="6" fillId="3" borderId="1" xfId="3" applyFont="1" applyFill="1" applyBorder="1" applyAlignment="1">
      <alignment horizontal="center"/>
    </xf>
    <xf numFmtId="165" fontId="6" fillId="0" borderId="1" xfId="3" applyFont="1" applyBorder="1" applyAlignment="1">
      <alignment horizontal="center"/>
    </xf>
    <xf numFmtId="165" fontId="6" fillId="2" borderId="1" xfId="3" applyFont="1" applyFill="1" applyBorder="1" applyAlignment="1">
      <alignment horizontal="center"/>
    </xf>
    <xf numFmtId="165" fontId="6" fillId="0" borderId="7" xfId="3" applyFont="1" applyBorder="1" applyAlignment="1">
      <alignment horizontal="center"/>
    </xf>
    <xf numFmtId="165" fontId="6" fillId="0" borderId="9" xfId="3" applyFont="1" applyBorder="1" applyAlignment="1">
      <alignment horizontal="center"/>
    </xf>
    <xf numFmtId="165" fontId="6" fillId="0" borderId="0" xfId="3" applyFont="1" applyAlignment="1">
      <alignment horizontal="center"/>
    </xf>
    <xf numFmtId="49" fontId="1" fillId="0" borderId="1" xfId="17" applyNumberFormat="1" applyBorder="1" applyAlignment="1">
      <alignment horizontal="right" vertical="center" wrapText="1"/>
    </xf>
    <xf numFmtId="0" fontId="1" fillId="0" borderId="1" xfId="17" applyBorder="1" applyAlignment="1">
      <alignment horizontal="left" vertical="center" wrapText="1"/>
    </xf>
    <xf numFmtId="0" fontId="1" fillId="0" borderId="1" xfId="17" applyBorder="1" applyAlignment="1">
      <alignment horizontal="center" vertical="center" wrapText="1"/>
    </xf>
    <xf numFmtId="0" fontId="0" fillId="9" borderId="9" xfId="0" applyFill="1" applyBorder="1" applyAlignment="1">
      <alignment horizontal="right" vertical="center"/>
    </xf>
    <xf numFmtId="0" fontId="27" fillId="0" borderId="2" xfId="0" applyFont="1" applyBorder="1" applyAlignment="1">
      <alignment horizontal="right" vertical="center"/>
    </xf>
    <xf numFmtId="3" fontId="27" fillId="0" borderId="2" xfId="0" applyNumberFormat="1" applyFont="1" applyBorder="1" applyAlignment="1">
      <alignment vertical="center"/>
    </xf>
    <xf numFmtId="4" fontId="0" fillId="0" borderId="2" xfId="0" applyNumberFormat="1" applyBorder="1" applyAlignment="1">
      <alignment horizontal="right" vertical="center"/>
    </xf>
    <xf numFmtId="4" fontId="0" fillId="0" borderId="2" xfId="0" applyNumberFormat="1" applyBorder="1"/>
    <xf numFmtId="0" fontId="0" fillId="0" borderId="2" xfId="0" quotePrefix="1" applyBorder="1" applyAlignment="1">
      <alignment horizontal="center" vertical="center"/>
    </xf>
    <xf numFmtId="4" fontId="0" fillId="9" borderId="2" xfId="0" applyNumberFormat="1" applyFill="1" applyBorder="1" applyAlignment="1">
      <alignment horizontal="right" vertical="center"/>
    </xf>
    <xf numFmtId="176" fontId="0" fillId="0" borderId="2" xfId="0" applyNumberFormat="1" applyBorder="1" applyAlignment="1">
      <alignment horizontal="right" vertical="center"/>
    </xf>
    <xf numFmtId="170" fontId="0" fillId="0" borderId="2" xfId="0" applyNumberFormat="1" applyBorder="1"/>
    <xf numFmtId="0" fontId="27" fillId="10" borderId="2" xfId="0" applyFont="1" applyFill="1" applyBorder="1" applyAlignment="1">
      <alignment vertical="center"/>
    </xf>
    <xf numFmtId="0" fontId="0" fillId="10" borderId="2" xfId="0" applyFill="1" applyBorder="1"/>
    <xf numFmtId="0" fontId="27" fillId="10" borderId="2" xfId="0" applyFont="1" applyFill="1" applyBorder="1" applyAlignment="1">
      <alignment horizontal="right"/>
    </xf>
    <xf numFmtId="0" fontId="27" fillId="10" borderId="2" xfId="0" applyFont="1" applyFill="1" applyBorder="1"/>
    <xf numFmtId="4" fontId="0" fillId="9" borderId="2" xfId="0" applyNumberFormat="1" applyFill="1" applyBorder="1" applyAlignment="1">
      <alignment vertical="center"/>
    </xf>
    <xf numFmtId="0" fontId="17" fillId="10" borderId="2" xfId="0" applyFont="1" applyFill="1" applyBorder="1" applyAlignment="1">
      <alignment horizontal="left"/>
    </xf>
    <xf numFmtId="0" fontId="0" fillId="0" borderId="3" xfId="0" applyBorder="1"/>
    <xf numFmtId="0" fontId="0" fillId="0" borderId="4" xfId="0" applyBorder="1"/>
    <xf numFmtId="0" fontId="0" fillId="0" borderId="1" xfId="0" applyBorder="1" applyAlignment="1">
      <alignment horizontal="right"/>
    </xf>
    <xf numFmtId="0" fontId="0" fillId="0" borderId="4" xfId="0" applyBorder="1" applyAlignment="1">
      <alignment horizontal="right"/>
    </xf>
    <xf numFmtId="0" fontId="18" fillId="3" borderId="1" xfId="0" applyFont="1" applyFill="1" applyBorder="1" applyAlignment="1">
      <alignment vertical="center"/>
    </xf>
    <xf numFmtId="165" fontId="6" fillId="3" borderId="1" xfId="0" applyNumberFormat="1" applyFont="1" applyFill="1" applyBorder="1" applyAlignment="1">
      <alignment vertical="center"/>
    </xf>
    <xf numFmtId="10" fontId="0" fillId="0" borderId="0" xfId="0" applyNumberFormat="1" applyAlignment="1">
      <alignment vertical="center"/>
    </xf>
    <xf numFmtId="165" fontId="0" fillId="0" borderId="0" xfId="2" applyNumberFormat="1" applyFont="1"/>
    <xf numFmtId="0" fontId="0" fillId="0" borderId="3" xfId="0" applyBorder="1" applyAlignment="1">
      <alignment horizontal="right"/>
    </xf>
    <xf numFmtId="0" fontId="0" fillId="0" borderId="2" xfId="0" applyBorder="1" applyAlignment="1">
      <alignment horizontal="right"/>
    </xf>
    <xf numFmtId="10" fontId="0" fillId="0" borderId="0" xfId="2" applyNumberFormat="1" applyFont="1"/>
    <xf numFmtId="10" fontId="0" fillId="0" borderId="0" xfId="0" applyNumberFormat="1"/>
    <xf numFmtId="165" fontId="6" fillId="0" borderId="1" xfId="0" applyNumberFormat="1" applyFont="1" applyBorder="1" applyAlignment="1">
      <alignment horizontal="center"/>
    </xf>
    <xf numFmtId="169" fontId="0" fillId="0" borderId="0" xfId="0" applyNumberFormat="1" applyAlignment="1">
      <alignment horizontal="center"/>
    </xf>
    <xf numFmtId="0" fontId="0" fillId="5" borderId="0" xfId="0" applyFill="1"/>
    <xf numFmtId="169" fontId="0" fillId="5" borderId="0" xfId="0" applyNumberFormat="1" applyFill="1"/>
    <xf numFmtId="170" fontId="6" fillId="0" borderId="1" xfId="0" applyNumberFormat="1" applyFont="1" applyBorder="1" applyAlignment="1">
      <alignment horizontal="center"/>
    </xf>
    <xf numFmtId="165" fontId="17" fillId="0" borderId="4" xfId="0" applyNumberFormat="1" applyFont="1" applyBorder="1"/>
    <xf numFmtId="2" fontId="6" fillId="0" borderId="1" xfId="0" applyNumberFormat="1" applyFont="1" applyBorder="1" applyAlignment="1">
      <alignment horizontal="center" vertical="center"/>
    </xf>
    <xf numFmtId="165" fontId="18" fillId="2" borderId="1" xfId="0" applyNumberFormat="1" applyFont="1" applyFill="1" applyBorder="1" applyAlignment="1">
      <alignment horizontal="center" vertical="center"/>
    </xf>
    <xf numFmtId="165" fontId="18" fillId="0" borderId="1" xfId="0" applyNumberFormat="1" applyFont="1" applyBorder="1" applyAlignment="1">
      <alignment horizontal="center" vertical="center"/>
    </xf>
    <xf numFmtId="165" fontId="6" fillId="2" borderId="1" xfId="0" applyNumberFormat="1" applyFont="1" applyFill="1" applyBorder="1" applyAlignment="1">
      <alignment horizontal="center" vertical="center"/>
    </xf>
    <xf numFmtId="165" fontId="18" fillId="3" borderId="1" xfId="0" applyNumberFormat="1" applyFont="1" applyFill="1" applyBorder="1" applyAlignment="1">
      <alignment horizontal="center" vertical="center"/>
    </xf>
    <xf numFmtId="165" fontId="6" fillId="0" borderId="2" xfId="0" applyNumberFormat="1" applyFont="1" applyBorder="1" applyAlignment="1">
      <alignment horizontal="center" vertical="center"/>
    </xf>
    <xf numFmtId="165" fontId="6" fillId="0" borderId="0" xfId="0" applyNumberFormat="1" applyFont="1" applyAlignment="1">
      <alignment horizontal="center" vertical="center"/>
    </xf>
    <xf numFmtId="165" fontId="6" fillId="0" borderId="0" xfId="2" applyNumberFormat="1" applyFont="1" applyFill="1" applyBorder="1" applyAlignment="1">
      <alignment horizontal="center" vertical="center"/>
    </xf>
    <xf numFmtId="2" fontId="6" fillId="0" borderId="1" xfId="42" applyNumberFormat="1" applyFont="1" applyBorder="1" applyAlignment="1">
      <alignment horizontal="center" vertical="center"/>
    </xf>
    <xf numFmtId="2" fontId="6" fillId="0" borderId="1" xfId="0" applyNumberFormat="1" applyFont="1" applyBorder="1" applyAlignment="1">
      <alignment horizontal="center"/>
    </xf>
    <xf numFmtId="170" fontId="6" fillId="0" borderId="0" xfId="0" applyNumberFormat="1" applyFont="1" applyAlignment="1">
      <alignment vertical="center"/>
    </xf>
    <xf numFmtId="169" fontId="18" fillId="3" borderId="1" xfId="0" applyNumberFormat="1" applyFont="1" applyFill="1" applyBorder="1" applyAlignment="1">
      <alignment horizontal="center" vertical="center"/>
    </xf>
    <xf numFmtId="169" fontId="6" fillId="3" borderId="1" xfId="0" applyNumberFormat="1" applyFont="1" applyFill="1" applyBorder="1" applyAlignment="1">
      <alignment horizontal="center" vertical="center"/>
    </xf>
    <xf numFmtId="0" fontId="18" fillId="3" borderId="3" xfId="0" applyFont="1" applyFill="1" applyBorder="1" applyAlignment="1">
      <alignment horizontal="center" vertical="center"/>
    </xf>
    <xf numFmtId="0" fontId="18" fillId="3" borderId="10" xfId="0" applyFont="1" applyFill="1" applyBorder="1" applyAlignment="1">
      <alignment horizontal="center" vertical="center"/>
    </xf>
    <xf numFmtId="170" fontId="6" fillId="0" borderId="0" xfId="0" applyNumberFormat="1" applyFont="1" applyAlignment="1">
      <alignment horizontal="center" vertical="center"/>
    </xf>
    <xf numFmtId="0" fontId="6" fillId="2" borderId="0" xfId="0" applyFont="1" applyFill="1" applyAlignment="1">
      <alignment horizontal="center"/>
    </xf>
    <xf numFmtId="2" fontId="6" fillId="0" borderId="1" xfId="3" applyNumberFormat="1" applyFont="1" applyBorder="1" applyAlignment="1">
      <alignment horizontal="center" vertical="center"/>
    </xf>
    <xf numFmtId="0" fontId="6" fillId="0" borderId="8" xfId="0" applyFont="1" applyBorder="1" applyAlignment="1">
      <alignment horizontal="left" vertical="center"/>
    </xf>
    <xf numFmtId="0" fontId="6" fillId="0" borderId="11" xfId="0" applyFont="1" applyBorder="1" applyAlignment="1">
      <alignment horizontal="left" vertical="center"/>
    </xf>
    <xf numFmtId="0" fontId="6" fillId="0" borderId="12" xfId="0" applyFont="1" applyBorder="1" applyAlignment="1">
      <alignment horizontal="left" vertical="center"/>
    </xf>
    <xf numFmtId="169" fontId="6" fillId="0" borderId="0" xfId="2" applyNumberFormat="1" applyFont="1" applyFill="1" applyBorder="1" applyAlignment="1">
      <alignment horizontal="center" vertical="center"/>
    </xf>
    <xf numFmtId="0" fontId="6" fillId="0" borderId="0" xfId="0" applyFont="1" applyAlignment="1">
      <alignment horizontal="center" vertical="center"/>
    </xf>
    <xf numFmtId="0" fontId="6" fillId="0" borderId="0" xfId="0" applyFont="1" applyAlignment="1">
      <alignment horizontal="center" vertical="center" wrapText="1"/>
    </xf>
    <xf numFmtId="0" fontId="6" fillId="0" borderId="2" xfId="0" applyFont="1" applyBorder="1" applyAlignment="1">
      <alignment vertical="center"/>
    </xf>
    <xf numFmtId="0" fontId="6" fillId="0" borderId="2" xfId="0" applyFont="1" applyBorder="1" applyAlignment="1">
      <alignment horizontal="left" vertical="center"/>
    </xf>
    <xf numFmtId="0" fontId="9" fillId="0" borderId="2" xfId="0" applyFont="1" applyBorder="1" applyAlignment="1">
      <alignment horizontal="left" vertical="center"/>
    </xf>
    <xf numFmtId="0" fontId="0" fillId="0" borderId="0" xfId="0"/>
    <xf numFmtId="0" fontId="0" fillId="0" borderId="1" xfId="0" applyBorder="1"/>
    <xf numFmtId="0" fontId="0" fillId="0" borderId="2" xfId="0" applyBorder="1" applyAlignment="1">
      <alignment horizontal="center"/>
    </xf>
    <xf numFmtId="0" fontId="0" fillId="0" borderId="0" xfId="0" applyAlignment="1">
      <alignment horizontal="center"/>
    </xf>
    <xf numFmtId="0" fontId="6" fillId="0" borderId="0" xfId="0" applyFont="1" applyAlignment="1">
      <alignment horizontal="center"/>
    </xf>
    <xf numFmtId="169" fontId="6" fillId="0" borderId="0" xfId="2" applyNumberFormat="1" applyFont="1" applyBorder="1" applyAlignment="1">
      <alignment horizontal="center" vertical="center"/>
    </xf>
    <xf numFmtId="0" fontId="0" fillId="0" borderId="8" xfId="0" applyBorder="1" applyAlignment="1">
      <alignment horizontal="left" vertical="center"/>
    </xf>
    <xf numFmtId="0" fontId="0" fillId="0" borderId="11" xfId="0" applyBorder="1" applyAlignment="1">
      <alignment horizontal="left" vertical="center"/>
    </xf>
    <xf numFmtId="0" fontId="0" fillId="0" borderId="12" xfId="0" applyBorder="1" applyAlignment="1">
      <alignment horizontal="left" vertical="center"/>
    </xf>
    <xf numFmtId="169" fontId="0" fillId="0" borderId="0" xfId="2" applyNumberFormat="1" applyFont="1" applyFill="1" applyBorder="1" applyAlignment="1">
      <alignment horizontal="center" vertical="center"/>
    </xf>
    <xf numFmtId="49" fontId="18" fillId="0" borderId="7" xfId="0" applyNumberFormat="1" applyFont="1" applyBorder="1" applyAlignment="1">
      <alignment horizontal="left" vertical="center"/>
    </xf>
    <xf numFmtId="0" fontId="0" fillId="0" borderId="2" xfId="0" applyBorder="1"/>
    <xf numFmtId="0" fontId="26" fillId="0" borderId="0" xfId="0" applyFont="1" applyAlignment="1">
      <alignment horizontal="left" vertical="center" wrapText="1"/>
    </xf>
    <xf numFmtId="0" fontId="27" fillId="0" borderId="3" xfId="0" applyFont="1" applyBorder="1" applyAlignment="1">
      <alignment horizontal="center" vertical="center"/>
    </xf>
    <xf numFmtId="0" fontId="27" fillId="0" borderId="4" xfId="0" applyFont="1" applyBorder="1" applyAlignment="1">
      <alignment horizontal="center" vertical="center"/>
    </xf>
    <xf numFmtId="0" fontId="27" fillId="0" borderId="2" xfId="0" applyFont="1" applyBorder="1" applyAlignment="1">
      <alignment horizontal="center" vertical="center"/>
    </xf>
  </cellXfs>
  <cellStyles count="43">
    <cellStyle name="A_Amount" xfId="28" xr:uid="{CCA22F35-8CCF-42CD-9363-44EF237B228D}"/>
    <cellStyle name="Comma" xfId="42" builtinId="3"/>
    <cellStyle name="Comma 13" xfId="37" xr:uid="{745103E3-4134-49E6-86FB-26060612F55E}"/>
    <cellStyle name="Comma 2" xfId="13" xr:uid="{B6B2F6BC-F4C5-4226-B377-39FE0134916D}"/>
    <cellStyle name="Comma 2 2" xfId="33" xr:uid="{7AFCC283-78A2-4DE4-BC1C-50CEAD7958C1}"/>
    <cellStyle name="Comma 2 2 2" xfId="34" xr:uid="{20354D95-C65C-468B-BD32-FE16A68C1156}"/>
    <cellStyle name="Comma 2 3" xfId="31" xr:uid="{87EE873E-2A14-4B1B-BB7E-7DC29E235941}"/>
    <cellStyle name="Comma 3" xfId="12" xr:uid="{BAF92655-EEF9-4634-823C-CBB1AFF31884}"/>
    <cellStyle name="Comma 3 2" xfId="35" xr:uid="{F271396D-0AC9-4ADA-BCEC-B0A390598629}"/>
    <cellStyle name="Comma 3 3" xfId="32" xr:uid="{BC9F4380-CA7F-4004-BD9C-E7B3B5CF9C6B}"/>
    <cellStyle name="Comma 4" xfId="10" xr:uid="{D2169204-AA51-4E6C-8C62-857BC8BF0F4B}"/>
    <cellStyle name="Comma 5" xfId="5" xr:uid="{9B8BE1BE-EB39-4D3A-BE5D-486C7C840218}"/>
    <cellStyle name="Comma 6" xfId="19" xr:uid="{91454D16-004D-4FEF-91FA-C44D6721E18A}"/>
    <cellStyle name="Comma0" xfId="20" xr:uid="{80EABE62-66DD-4367-A4B1-52E703B7DE28}"/>
    <cellStyle name="Currency" xfId="3" builtinId="4"/>
    <cellStyle name="Currency 2" xfId="6" xr:uid="{3ED38F31-5A79-464E-A702-B3859ADE40C6}"/>
    <cellStyle name="Currency 2 2" xfId="39" xr:uid="{647895D0-962B-4E7D-8301-0916BB5518C8}"/>
    <cellStyle name="Currency 2 3" xfId="22" xr:uid="{2D968CF4-C842-470B-88B1-A93BE4C29ADA}"/>
    <cellStyle name="Currency 3" xfId="21" xr:uid="{4867B37A-AC1F-4151-B583-C601CCA8D834}"/>
    <cellStyle name="Normal" xfId="0" builtinId="0"/>
    <cellStyle name="Normal 10" xfId="27" xr:uid="{BD60A2A8-6C55-4E5B-B1A2-C90EDA7DD95B}"/>
    <cellStyle name="Normal 13" xfId="17" xr:uid="{D703ACB5-BE89-4B3A-BF08-FAB0CB2903E4}"/>
    <cellStyle name="Normal 18" xfId="36" xr:uid="{63BFD0C5-4686-4616-B6CD-F9DFC5F36938}"/>
    <cellStyle name="Normal 2" xfId="1" xr:uid="{E975C539-65B3-4DE4-BB0B-F359D7AD1BF1}"/>
    <cellStyle name="Normal 2 2" xfId="11" xr:uid="{C43CE4F6-01C2-4B91-A6CD-4A9587BB1AE8}"/>
    <cellStyle name="Normal 2 2 2" xfId="16" xr:uid="{85A1EB0E-39F5-47A2-A0CC-AFDEC415462C}"/>
    <cellStyle name="Normal 2 2 3" xfId="29" xr:uid="{E38835AD-5A61-4370-840B-EDBFAFA0ECE4}"/>
    <cellStyle name="Normal 2 3" xfId="14" xr:uid="{D1D87393-2C7C-42AA-A947-8A9F86A7E830}"/>
    <cellStyle name="Normal 2 3 2" xfId="30" xr:uid="{16A91AC4-C091-41DB-994E-9D3499DD28E8}"/>
    <cellStyle name="Normal 2 4" xfId="15" xr:uid="{53B011BE-1D7C-42EE-800E-02045D840868}"/>
    <cellStyle name="Normal 2 5" xfId="8" xr:uid="{B574FDE4-1F99-4275-8716-060B95A07FBD}"/>
    <cellStyle name="Normal 3" xfId="4" xr:uid="{D821D165-67E0-450B-96A6-C1B5EEA40336}"/>
    <cellStyle name="Normal 3 2" xfId="41" xr:uid="{11ACE212-8AC1-46CB-97EA-7299E359ED6C}"/>
    <cellStyle name="Normal 4" xfId="25" xr:uid="{729A1643-B0F8-4406-9C7F-83854062596B}"/>
    <cellStyle name="Normal 4 2" xfId="40" xr:uid="{53899785-63BA-4F9B-AAAE-15194F822D32}"/>
    <cellStyle name="Normal 5" xfId="38" xr:uid="{8F12BF54-5C7E-4473-A02F-CE3F5A32C4F9}"/>
    <cellStyle name="Normal 6" xfId="18" xr:uid="{614175EC-60F1-46FE-AA9A-30C7D2E2F687}"/>
    <cellStyle name="OPSKRIF" xfId="23" xr:uid="{0E50A09B-F874-4596-A647-7AABD28430D5}"/>
    <cellStyle name="or" xfId="26" xr:uid="{6E5D8F33-A7DA-4EBB-BE77-6DA6DB614F34}"/>
    <cellStyle name="Percent" xfId="2" builtinId="5"/>
    <cellStyle name="Percent 2" xfId="9" xr:uid="{B1EE6DE3-CEC1-477A-8787-75D4B641CF00}"/>
    <cellStyle name="Percent 3" xfId="7" xr:uid="{74E01C40-8746-462F-BC25-76CABE1C0C82}"/>
    <cellStyle name="Percent 4" xfId="24" xr:uid="{483D59AC-1153-4484-84C8-AD31F99077F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75D8E3-7EB0-4E42-8495-32D07652E250}">
  <dimension ref="A2:O602"/>
  <sheetViews>
    <sheetView view="pageBreakPreview" topLeftCell="A559" zoomScale="90" zoomScaleNormal="75" zoomScaleSheetLayoutView="90" workbookViewId="0">
      <selection activeCell="B576" sqref="B576"/>
    </sheetView>
  </sheetViews>
  <sheetFormatPr defaultColWidth="8.88671875" defaultRowHeight="14.4" x14ac:dyDescent="0.3"/>
  <cols>
    <col min="1" max="1" width="10.6640625" style="156" bestFit="1" customWidth="1"/>
    <col min="2" max="2" width="57.88671875" style="45" customWidth="1"/>
    <col min="3" max="3" width="9.44140625" style="90" customWidth="1"/>
    <col min="4" max="4" width="19.33203125" style="43" customWidth="1"/>
    <col min="5" max="5" width="15" style="145" hidden="1" customWidth="1"/>
    <col min="6" max="6" width="19.6640625" style="153" hidden="1" customWidth="1"/>
    <col min="7" max="7" width="14.33203125" style="44" hidden="1" customWidth="1"/>
    <col min="8" max="8" width="28.88671875" style="463" customWidth="1"/>
    <col min="9" max="9" width="27.33203125" style="44" customWidth="1"/>
    <col min="10" max="10" width="18.88671875" style="44" customWidth="1"/>
    <col min="11" max="11" width="8.88671875" style="44"/>
    <col min="12" max="12" width="19.33203125" style="44" customWidth="1"/>
    <col min="13" max="13" width="21" style="44" customWidth="1"/>
    <col min="14" max="16384" width="8.88671875" style="44"/>
  </cols>
  <sheetData>
    <row r="2" spans="1:9" x14ac:dyDescent="0.3">
      <c r="A2" s="71" t="s">
        <v>44</v>
      </c>
      <c r="B2" s="23" t="s">
        <v>45</v>
      </c>
      <c r="C2" s="72" t="s">
        <v>46</v>
      </c>
      <c r="D2" s="71" t="s">
        <v>43</v>
      </c>
      <c r="E2" s="110" t="s">
        <v>47</v>
      </c>
      <c r="F2" s="322" t="s">
        <v>34</v>
      </c>
      <c r="G2" s="330"/>
      <c r="H2" s="110" t="s">
        <v>47</v>
      </c>
      <c r="I2" s="322" t="s">
        <v>34</v>
      </c>
    </row>
    <row r="3" spans="1:9" x14ac:dyDescent="0.3">
      <c r="A3" s="75"/>
      <c r="B3" s="22"/>
      <c r="C3" s="68"/>
      <c r="D3" s="75"/>
      <c r="E3" s="104"/>
      <c r="F3" s="122"/>
      <c r="G3" s="41"/>
      <c r="H3" s="336"/>
      <c r="I3" s="41"/>
    </row>
    <row r="4" spans="1:9" s="113" customFormat="1" x14ac:dyDescent="0.3">
      <c r="A4" s="63" t="s">
        <v>713</v>
      </c>
      <c r="B4" s="112" t="s">
        <v>912</v>
      </c>
      <c r="C4" s="74"/>
      <c r="D4" s="63"/>
      <c r="E4" s="103"/>
      <c r="F4" s="323"/>
      <c r="G4" s="332"/>
      <c r="H4" s="458"/>
      <c r="I4" s="332"/>
    </row>
    <row r="5" spans="1:9" x14ac:dyDescent="0.3">
      <c r="A5" s="75"/>
      <c r="B5" s="22"/>
      <c r="C5" s="68"/>
      <c r="D5" s="75"/>
      <c r="E5" s="104"/>
      <c r="F5" s="122"/>
      <c r="G5" s="41"/>
      <c r="H5" s="336"/>
      <c r="I5" s="41"/>
    </row>
    <row r="6" spans="1:9" x14ac:dyDescent="0.3">
      <c r="A6" s="75" t="s">
        <v>165</v>
      </c>
      <c r="B6" s="22" t="s">
        <v>166</v>
      </c>
      <c r="C6" s="75"/>
      <c r="D6" s="75"/>
      <c r="E6" s="104"/>
      <c r="F6" s="122"/>
      <c r="G6" s="41"/>
      <c r="H6" s="336"/>
      <c r="I6" s="41"/>
    </row>
    <row r="7" spans="1:9" x14ac:dyDescent="0.3">
      <c r="A7" s="75"/>
      <c r="B7" s="22"/>
      <c r="C7" s="75"/>
      <c r="D7" s="75"/>
      <c r="E7" s="104"/>
      <c r="F7" s="122"/>
      <c r="G7" s="41"/>
      <c r="H7" s="336"/>
      <c r="I7" s="41"/>
    </row>
    <row r="8" spans="1:9" x14ac:dyDescent="0.3">
      <c r="A8" s="75" t="s">
        <v>167</v>
      </c>
      <c r="B8" s="22" t="s">
        <v>168</v>
      </c>
      <c r="C8" s="75" t="s">
        <v>3</v>
      </c>
      <c r="D8" s="75">
        <v>18</v>
      </c>
      <c r="E8" s="104">
        <v>20000</v>
      </c>
      <c r="F8" s="122">
        <f>E8*D8</f>
        <v>360000</v>
      </c>
      <c r="G8" s="41"/>
      <c r="H8" s="336"/>
      <c r="I8" s="331">
        <f>H8*D8</f>
        <v>0</v>
      </c>
    </row>
    <row r="9" spans="1:9" x14ac:dyDescent="0.3">
      <c r="A9" s="75"/>
      <c r="B9" s="22"/>
      <c r="C9" s="68"/>
      <c r="D9" s="75"/>
      <c r="E9" s="104"/>
      <c r="F9" s="122"/>
      <c r="G9" s="41"/>
      <c r="H9" s="336"/>
      <c r="I9" s="331"/>
    </row>
    <row r="10" spans="1:9" s="113" customFormat="1" x14ac:dyDescent="0.3">
      <c r="A10" s="63" t="s">
        <v>714</v>
      </c>
      <c r="B10" s="112" t="s">
        <v>715</v>
      </c>
      <c r="C10" s="74"/>
      <c r="D10" s="63"/>
      <c r="E10" s="103"/>
      <c r="F10" s="323"/>
      <c r="G10" s="332"/>
      <c r="H10" s="458"/>
      <c r="I10" s="333"/>
    </row>
    <row r="11" spans="1:9" x14ac:dyDescent="0.3">
      <c r="A11" s="75"/>
      <c r="B11" s="22"/>
      <c r="C11" s="68"/>
      <c r="D11" s="75"/>
      <c r="E11" s="104"/>
      <c r="F11" s="122"/>
      <c r="G11" s="41"/>
      <c r="H11" s="336"/>
      <c r="I11" s="331"/>
    </row>
    <row r="12" spans="1:9" x14ac:dyDescent="0.3">
      <c r="A12" s="75" t="s">
        <v>716</v>
      </c>
      <c r="B12" s="22" t="s">
        <v>717</v>
      </c>
      <c r="C12" s="68" t="s">
        <v>2</v>
      </c>
      <c r="D12" s="75">
        <v>1</v>
      </c>
      <c r="E12" s="104">
        <v>15000</v>
      </c>
      <c r="F12" s="122">
        <f>D12*E12</f>
        <v>15000</v>
      </c>
      <c r="G12" s="41"/>
      <c r="H12" s="336"/>
      <c r="I12" s="331">
        <f t="shared" ref="I12:I69" si="0">H12*D12</f>
        <v>0</v>
      </c>
    </row>
    <row r="13" spans="1:9" x14ac:dyDescent="0.3">
      <c r="A13" s="75"/>
      <c r="B13" s="22"/>
      <c r="C13" s="68"/>
      <c r="D13" s="75"/>
      <c r="E13" s="104"/>
      <c r="F13" s="122"/>
      <c r="G13" s="41"/>
      <c r="H13" s="336"/>
      <c r="I13" s="331"/>
    </row>
    <row r="14" spans="1:9" x14ac:dyDescent="0.3">
      <c r="A14" s="75" t="s">
        <v>718</v>
      </c>
      <c r="B14" s="22" t="s">
        <v>719</v>
      </c>
      <c r="C14" s="68" t="s">
        <v>2</v>
      </c>
      <c r="D14" s="75">
        <v>1</v>
      </c>
      <c r="E14" s="104">
        <v>12000</v>
      </c>
      <c r="F14" s="122">
        <f>D14*E14</f>
        <v>12000</v>
      </c>
      <c r="G14" s="41"/>
      <c r="H14" s="336"/>
      <c r="I14" s="331">
        <f t="shared" si="0"/>
        <v>0</v>
      </c>
    </row>
    <row r="15" spans="1:9" x14ac:dyDescent="0.3">
      <c r="A15" s="75"/>
      <c r="B15" s="22"/>
      <c r="C15" s="68"/>
      <c r="D15" s="75"/>
      <c r="E15" s="104"/>
      <c r="F15" s="122"/>
      <c r="G15" s="41"/>
      <c r="H15" s="336"/>
      <c r="I15" s="331"/>
    </row>
    <row r="16" spans="1:9" x14ac:dyDescent="0.3">
      <c r="A16" s="75" t="s">
        <v>720</v>
      </c>
      <c r="B16" s="22" t="s">
        <v>721</v>
      </c>
      <c r="C16" s="68" t="s">
        <v>420</v>
      </c>
      <c r="D16" s="75">
        <v>18</v>
      </c>
      <c r="E16" s="104">
        <v>2000</v>
      </c>
      <c r="F16" s="122">
        <f>D16*E16</f>
        <v>36000</v>
      </c>
      <c r="G16" s="41"/>
      <c r="H16" s="336"/>
      <c r="I16" s="331">
        <f t="shared" si="0"/>
        <v>0</v>
      </c>
    </row>
    <row r="17" spans="1:9" x14ac:dyDescent="0.3">
      <c r="A17" s="75"/>
      <c r="B17" s="22"/>
      <c r="C17" s="68"/>
      <c r="D17" s="75"/>
      <c r="E17" s="104"/>
      <c r="F17" s="122"/>
      <c r="G17" s="41"/>
      <c r="H17" s="336"/>
      <c r="I17" s="331"/>
    </row>
    <row r="18" spans="1:9" ht="28.8" x14ac:dyDescent="0.3">
      <c r="A18" s="75" t="s">
        <v>722</v>
      </c>
      <c r="B18" s="22" t="s">
        <v>723</v>
      </c>
      <c r="C18" s="68" t="s">
        <v>420</v>
      </c>
      <c r="D18" s="75">
        <v>18</v>
      </c>
      <c r="E18" s="104">
        <v>500</v>
      </c>
      <c r="F18" s="122">
        <f>D18*E18</f>
        <v>9000</v>
      </c>
      <c r="G18" s="41"/>
      <c r="H18" s="336"/>
      <c r="I18" s="331">
        <f t="shared" si="0"/>
        <v>0</v>
      </c>
    </row>
    <row r="19" spans="1:9" x14ac:dyDescent="0.3">
      <c r="A19" s="75"/>
      <c r="B19" s="22"/>
      <c r="C19" s="68"/>
      <c r="D19" s="75"/>
      <c r="E19" s="104"/>
      <c r="F19" s="122"/>
      <c r="G19" s="41"/>
      <c r="H19" s="336"/>
      <c r="I19" s="331"/>
    </row>
    <row r="20" spans="1:9" x14ac:dyDescent="0.3">
      <c r="A20" s="63" t="s">
        <v>159</v>
      </c>
      <c r="B20" s="112" t="s">
        <v>160</v>
      </c>
      <c r="C20" s="74"/>
      <c r="D20" s="63"/>
      <c r="E20" s="103"/>
      <c r="F20" s="323"/>
      <c r="G20" s="323"/>
      <c r="H20" s="323"/>
      <c r="I20" s="323"/>
    </row>
    <row r="21" spans="1:9" x14ac:dyDescent="0.3">
      <c r="A21" s="75"/>
      <c r="B21" s="22" t="s">
        <v>12</v>
      </c>
      <c r="C21" s="68"/>
      <c r="D21" s="75"/>
      <c r="E21" s="104"/>
      <c r="F21" s="122"/>
      <c r="G21" s="334"/>
      <c r="H21" s="336"/>
      <c r="I21" s="331"/>
    </row>
    <row r="22" spans="1:9" ht="28.8" x14ac:dyDescent="0.3">
      <c r="A22" s="75" t="s">
        <v>161</v>
      </c>
      <c r="B22" s="22" t="s">
        <v>162</v>
      </c>
      <c r="C22" s="68" t="s">
        <v>49</v>
      </c>
      <c r="D22" s="75">
        <v>1</v>
      </c>
      <c r="E22" s="104">
        <v>25000</v>
      </c>
      <c r="F22" s="324">
        <f>E22*D22</f>
        <v>25000</v>
      </c>
      <c r="G22" s="334"/>
      <c r="H22" s="336"/>
      <c r="I22" s="331">
        <f t="shared" si="0"/>
        <v>0</v>
      </c>
    </row>
    <row r="23" spans="1:9" x14ac:dyDescent="0.3">
      <c r="A23" s="75"/>
      <c r="B23" s="22" t="s">
        <v>12</v>
      </c>
      <c r="C23" s="68"/>
      <c r="D23" s="75"/>
      <c r="E23" s="104"/>
      <c r="F23" s="122"/>
      <c r="G23" s="69"/>
      <c r="H23" s="336"/>
      <c r="I23" s="331"/>
    </row>
    <row r="24" spans="1:9" x14ac:dyDescent="0.3">
      <c r="A24" s="75" t="s">
        <v>163</v>
      </c>
      <c r="B24" s="22" t="s">
        <v>164</v>
      </c>
      <c r="C24" s="68" t="s">
        <v>3</v>
      </c>
      <c r="D24" s="75">
        <v>18</v>
      </c>
      <c r="E24" s="104">
        <v>10000</v>
      </c>
      <c r="F24" s="122">
        <f>E24*D24</f>
        <v>180000</v>
      </c>
      <c r="G24" s="334"/>
      <c r="H24" s="336"/>
      <c r="I24" s="331">
        <f t="shared" si="0"/>
        <v>0</v>
      </c>
    </row>
    <row r="25" spans="1:9" x14ac:dyDescent="0.3">
      <c r="A25" s="75"/>
      <c r="B25" s="22" t="s">
        <v>12</v>
      </c>
      <c r="C25" s="68"/>
      <c r="D25" s="75"/>
      <c r="E25" s="104"/>
      <c r="F25" s="122"/>
      <c r="G25" s="69"/>
      <c r="H25" s="336"/>
      <c r="I25" s="331"/>
    </row>
    <row r="26" spans="1:9" hidden="1" x14ac:dyDescent="0.3">
      <c r="A26" s="71" t="s">
        <v>44</v>
      </c>
      <c r="B26" s="23" t="s">
        <v>45</v>
      </c>
      <c r="C26" s="72" t="s">
        <v>46</v>
      </c>
      <c r="D26" s="71" t="s">
        <v>43</v>
      </c>
      <c r="E26" s="110" t="s">
        <v>47</v>
      </c>
      <c r="F26" s="322" t="s">
        <v>34</v>
      </c>
      <c r="G26" s="334"/>
      <c r="H26" s="336"/>
      <c r="I26" s="331"/>
    </row>
    <row r="27" spans="1:9" x14ac:dyDescent="0.3">
      <c r="A27" s="63" t="s">
        <v>437</v>
      </c>
      <c r="B27" s="115" t="s">
        <v>438</v>
      </c>
      <c r="C27" s="63"/>
      <c r="D27" s="63"/>
      <c r="E27" s="106"/>
      <c r="F27" s="323"/>
      <c r="G27" s="323"/>
      <c r="H27" s="323"/>
      <c r="I27" s="323"/>
    </row>
    <row r="28" spans="1:9" x14ac:dyDescent="0.3">
      <c r="A28" s="75"/>
      <c r="B28" s="21"/>
      <c r="C28" s="75"/>
      <c r="D28" s="75"/>
      <c r="E28" s="107"/>
      <c r="F28" s="122"/>
      <c r="G28" s="334"/>
      <c r="H28" s="336"/>
      <c r="I28" s="331"/>
    </row>
    <row r="29" spans="1:9" x14ac:dyDescent="0.3">
      <c r="A29" s="75" t="s">
        <v>439</v>
      </c>
      <c r="B29" s="21" t="s">
        <v>417</v>
      </c>
      <c r="C29" s="75"/>
      <c r="D29" s="75"/>
      <c r="E29" s="107"/>
      <c r="F29" s="122"/>
      <c r="G29" s="334"/>
      <c r="H29" s="336"/>
      <c r="I29" s="331"/>
    </row>
    <row r="30" spans="1:9" x14ac:dyDescent="0.3">
      <c r="A30" s="75"/>
      <c r="B30" s="21"/>
      <c r="C30" s="75"/>
      <c r="D30" s="75"/>
      <c r="E30" s="107"/>
      <c r="F30" s="122"/>
      <c r="G30" s="41"/>
      <c r="H30" s="336"/>
      <c r="I30" s="331"/>
    </row>
    <row r="31" spans="1:9" x14ac:dyDescent="0.3">
      <c r="A31" s="75" t="s">
        <v>211</v>
      </c>
      <c r="B31" s="21" t="s">
        <v>441</v>
      </c>
      <c r="C31" s="75" t="s">
        <v>17</v>
      </c>
      <c r="D31" s="75">
        <v>4000</v>
      </c>
      <c r="E31" s="107">
        <v>40</v>
      </c>
      <c r="F31" s="122">
        <f>E31*D31</f>
        <v>160000</v>
      </c>
      <c r="G31" s="69"/>
      <c r="H31" s="336"/>
      <c r="I31" s="331">
        <f t="shared" si="0"/>
        <v>0</v>
      </c>
    </row>
    <row r="32" spans="1:9" s="113" customFormat="1" x14ac:dyDescent="0.3">
      <c r="A32" s="75"/>
      <c r="B32" s="21"/>
      <c r="C32" s="75"/>
      <c r="D32" s="75"/>
      <c r="E32" s="107"/>
      <c r="F32" s="122"/>
      <c r="G32" s="211"/>
      <c r="H32" s="459"/>
      <c r="I32" s="331"/>
    </row>
    <row r="33" spans="1:9" x14ac:dyDescent="0.3">
      <c r="A33" s="75" t="s">
        <v>213</v>
      </c>
      <c r="B33" s="21" t="s">
        <v>442</v>
      </c>
      <c r="C33" s="75" t="s">
        <v>17</v>
      </c>
      <c r="D33" s="75">
        <v>3000</v>
      </c>
      <c r="E33" s="107">
        <v>50</v>
      </c>
      <c r="F33" s="122">
        <f>E33*D33</f>
        <v>150000</v>
      </c>
      <c r="G33" s="69"/>
      <c r="H33" s="336"/>
      <c r="I33" s="331">
        <f t="shared" si="0"/>
        <v>0</v>
      </c>
    </row>
    <row r="34" spans="1:9" x14ac:dyDescent="0.3">
      <c r="A34" s="75"/>
      <c r="B34" s="21"/>
      <c r="C34" s="75"/>
      <c r="D34" s="75"/>
      <c r="E34" s="107"/>
      <c r="F34" s="122"/>
      <c r="G34" s="69"/>
      <c r="H34" s="336"/>
      <c r="I34" s="331"/>
    </row>
    <row r="35" spans="1:9" x14ac:dyDescent="0.3">
      <c r="A35" s="75" t="s">
        <v>415</v>
      </c>
      <c r="B35" s="21" t="s">
        <v>443</v>
      </c>
      <c r="C35" s="75" t="s">
        <v>17</v>
      </c>
      <c r="D35" s="75">
        <v>1000</v>
      </c>
      <c r="E35" s="107">
        <v>60</v>
      </c>
      <c r="F35" s="122">
        <f>E35*D35</f>
        <v>60000</v>
      </c>
      <c r="G35" s="69"/>
      <c r="H35" s="336"/>
      <c r="I35" s="331">
        <f t="shared" si="0"/>
        <v>0</v>
      </c>
    </row>
    <row r="36" spans="1:9" x14ac:dyDescent="0.3">
      <c r="A36" s="75"/>
      <c r="B36" s="21"/>
      <c r="C36" s="75"/>
      <c r="D36" s="75"/>
      <c r="E36" s="107"/>
      <c r="F36" s="122"/>
      <c r="G36" s="69"/>
      <c r="H36" s="336"/>
      <c r="I36" s="331"/>
    </row>
    <row r="37" spans="1:9" x14ac:dyDescent="0.3">
      <c r="A37" s="75" t="s">
        <v>336</v>
      </c>
      <c r="B37" s="21" t="s">
        <v>444</v>
      </c>
      <c r="C37" s="75" t="s">
        <v>17</v>
      </c>
      <c r="D37" s="75">
        <v>200</v>
      </c>
      <c r="E37" s="107">
        <v>80</v>
      </c>
      <c r="F37" s="122">
        <f>E37*D37</f>
        <v>16000</v>
      </c>
      <c r="G37" s="41"/>
      <c r="H37" s="336"/>
      <c r="I37" s="331">
        <f t="shared" si="0"/>
        <v>0</v>
      </c>
    </row>
    <row r="38" spans="1:9" x14ac:dyDescent="0.3">
      <c r="A38" s="75"/>
      <c r="B38" s="21"/>
      <c r="C38" s="75"/>
      <c r="D38" s="75"/>
      <c r="E38" s="107"/>
      <c r="F38" s="122"/>
      <c r="G38" s="41"/>
      <c r="H38" s="336"/>
      <c r="I38" s="331"/>
    </row>
    <row r="39" spans="1:9" s="113" customFormat="1" x14ac:dyDescent="0.3">
      <c r="A39" s="75" t="s">
        <v>338</v>
      </c>
      <c r="B39" s="21" t="s">
        <v>440</v>
      </c>
      <c r="C39" s="75" t="s">
        <v>17</v>
      </c>
      <c r="D39" s="75">
        <v>1000</v>
      </c>
      <c r="E39" s="107">
        <v>100</v>
      </c>
      <c r="F39" s="122">
        <f>E39*D39</f>
        <v>100000</v>
      </c>
      <c r="G39" s="338"/>
      <c r="H39" s="336"/>
      <c r="I39" s="331">
        <f t="shared" si="0"/>
        <v>0</v>
      </c>
    </row>
    <row r="40" spans="1:9" x14ac:dyDescent="0.3">
      <c r="A40" s="75"/>
      <c r="B40" s="21"/>
      <c r="C40" s="75"/>
      <c r="D40" s="75"/>
      <c r="E40" s="107"/>
      <c r="F40" s="122"/>
      <c r="G40" s="41"/>
      <c r="H40" s="336"/>
      <c r="I40" s="331"/>
    </row>
    <row r="41" spans="1:9" x14ac:dyDescent="0.3">
      <c r="A41" s="77" t="s">
        <v>445</v>
      </c>
      <c r="B41" s="96" t="s">
        <v>446</v>
      </c>
      <c r="C41" s="77"/>
      <c r="D41" s="77"/>
      <c r="E41" s="108"/>
      <c r="F41" s="325"/>
      <c r="G41" s="325"/>
      <c r="H41" s="325"/>
      <c r="I41" s="325"/>
    </row>
    <row r="42" spans="1:9" x14ac:dyDescent="0.3">
      <c r="A42" s="75"/>
      <c r="B42" s="21"/>
      <c r="C42" s="75"/>
      <c r="D42" s="75"/>
      <c r="E42" s="107"/>
      <c r="F42" s="122"/>
      <c r="G42" s="41"/>
      <c r="H42" s="336"/>
      <c r="I42" s="331"/>
    </row>
    <row r="43" spans="1:9" x14ac:dyDescent="0.3">
      <c r="A43" s="75" t="s">
        <v>211</v>
      </c>
      <c r="B43" s="21" t="s">
        <v>448</v>
      </c>
      <c r="C43" s="75" t="s">
        <v>17</v>
      </c>
      <c r="D43" s="75">
        <v>200</v>
      </c>
      <c r="E43" s="107">
        <v>900</v>
      </c>
      <c r="F43" s="122">
        <f>E43*D43</f>
        <v>180000</v>
      </c>
      <c r="G43" s="41"/>
      <c r="H43" s="336"/>
      <c r="I43" s="331">
        <f t="shared" si="0"/>
        <v>0</v>
      </c>
    </row>
    <row r="44" spans="1:9" x14ac:dyDescent="0.3">
      <c r="A44" s="75"/>
      <c r="B44" s="21"/>
      <c r="C44" s="75"/>
      <c r="D44" s="75"/>
      <c r="E44" s="107"/>
      <c r="F44" s="122"/>
      <c r="G44" s="41"/>
      <c r="H44" s="336"/>
      <c r="I44" s="331"/>
    </row>
    <row r="45" spans="1:9" x14ac:dyDescent="0.3">
      <c r="A45" s="75" t="s">
        <v>213</v>
      </c>
      <c r="B45" s="21" t="s">
        <v>449</v>
      </c>
      <c r="C45" s="75" t="s">
        <v>17</v>
      </c>
      <c r="D45" s="75">
        <v>400</v>
      </c>
      <c r="E45" s="107">
        <v>350</v>
      </c>
      <c r="F45" s="122">
        <f>E45*D45</f>
        <v>140000</v>
      </c>
      <c r="G45" s="41"/>
      <c r="H45" s="336"/>
      <c r="I45" s="331">
        <f t="shared" si="0"/>
        <v>0</v>
      </c>
    </row>
    <row r="46" spans="1:9" x14ac:dyDescent="0.3">
      <c r="A46" s="75"/>
      <c r="B46" s="21"/>
      <c r="C46" s="75"/>
      <c r="D46" s="75"/>
      <c r="E46" s="107"/>
      <c r="F46" s="122"/>
      <c r="G46" s="41"/>
      <c r="H46" s="336"/>
      <c r="I46" s="331"/>
    </row>
    <row r="47" spans="1:9" x14ac:dyDescent="0.3">
      <c r="A47" s="75" t="s">
        <v>215</v>
      </c>
      <c r="B47" s="21" t="s">
        <v>452</v>
      </c>
      <c r="C47" s="75" t="s">
        <v>17</v>
      </c>
      <c r="D47" s="75">
        <v>200</v>
      </c>
      <c r="E47" s="107">
        <v>200</v>
      </c>
      <c r="F47" s="122">
        <f>E47*D47</f>
        <v>40000</v>
      </c>
      <c r="G47" s="41"/>
      <c r="H47" s="336"/>
      <c r="I47" s="331">
        <f t="shared" si="0"/>
        <v>0</v>
      </c>
    </row>
    <row r="48" spans="1:9" x14ac:dyDescent="0.3">
      <c r="A48" s="75"/>
      <c r="B48" s="21"/>
      <c r="C48" s="75"/>
      <c r="D48" s="75"/>
      <c r="E48" s="107"/>
      <c r="F48" s="122"/>
      <c r="G48" s="41"/>
      <c r="H48" s="336"/>
      <c r="I48" s="331"/>
    </row>
    <row r="49" spans="1:12" ht="28.8" x14ac:dyDescent="0.3">
      <c r="A49" s="75" t="s">
        <v>338</v>
      </c>
      <c r="B49" s="21" t="s">
        <v>826</v>
      </c>
      <c r="C49" s="75" t="s">
        <v>17</v>
      </c>
      <c r="D49" s="75">
        <v>400</v>
      </c>
      <c r="E49" s="107">
        <v>450</v>
      </c>
      <c r="F49" s="122">
        <f>E49*D49</f>
        <v>180000</v>
      </c>
      <c r="G49" s="41"/>
      <c r="H49" s="336"/>
      <c r="I49" s="331">
        <f t="shared" si="0"/>
        <v>0</v>
      </c>
    </row>
    <row r="50" spans="1:12" x14ac:dyDescent="0.3">
      <c r="A50" s="75"/>
      <c r="B50" s="21"/>
      <c r="C50" s="75"/>
      <c r="D50" s="75"/>
      <c r="E50" s="107"/>
      <c r="F50" s="122"/>
      <c r="G50" s="41"/>
      <c r="H50" s="336"/>
      <c r="I50" s="331"/>
    </row>
    <row r="51" spans="1:12" ht="28.8" x14ac:dyDescent="0.3">
      <c r="A51" s="75" t="s">
        <v>453</v>
      </c>
      <c r="B51" s="21" t="s">
        <v>450</v>
      </c>
      <c r="C51" s="75" t="s">
        <v>17</v>
      </c>
      <c r="D51" s="75">
        <v>200</v>
      </c>
      <c r="E51" s="107">
        <v>120</v>
      </c>
      <c r="F51" s="122">
        <f>E51*D51</f>
        <v>24000</v>
      </c>
      <c r="G51" s="41"/>
      <c r="H51" s="336"/>
      <c r="I51" s="331">
        <f t="shared" si="0"/>
        <v>0</v>
      </c>
    </row>
    <row r="52" spans="1:12" x14ac:dyDescent="0.3">
      <c r="A52" s="75"/>
      <c r="B52" s="21"/>
      <c r="C52" s="75"/>
      <c r="D52" s="75"/>
      <c r="E52" s="107"/>
      <c r="F52" s="122"/>
      <c r="G52" s="41"/>
      <c r="H52" s="336"/>
      <c r="I52" s="331"/>
    </row>
    <row r="53" spans="1:12" x14ac:dyDescent="0.3">
      <c r="A53" s="75" t="s">
        <v>827</v>
      </c>
      <c r="B53" s="21" t="s">
        <v>455</v>
      </c>
      <c r="C53" s="75" t="s">
        <v>17</v>
      </c>
      <c r="D53" s="75">
        <v>400</v>
      </c>
      <c r="E53" s="107">
        <v>350</v>
      </c>
      <c r="F53" s="122">
        <f>E53*D53</f>
        <v>140000</v>
      </c>
      <c r="G53" s="41"/>
      <c r="H53" s="336"/>
      <c r="I53" s="331">
        <f t="shared" si="0"/>
        <v>0</v>
      </c>
    </row>
    <row r="54" spans="1:12" x14ac:dyDescent="0.3">
      <c r="A54" s="75"/>
      <c r="B54" s="21"/>
      <c r="C54" s="75"/>
      <c r="D54" s="75"/>
      <c r="E54" s="107"/>
      <c r="F54" s="122"/>
      <c r="G54" s="41"/>
      <c r="H54" s="336"/>
      <c r="I54" s="331"/>
    </row>
    <row r="55" spans="1:12" x14ac:dyDescent="0.3">
      <c r="A55" s="75" t="s">
        <v>828</v>
      </c>
      <c r="B55" s="21" t="s">
        <v>457</v>
      </c>
      <c r="C55" s="75" t="s">
        <v>17</v>
      </c>
      <c r="D55" s="75">
        <v>800</v>
      </c>
      <c r="E55" s="107">
        <v>400</v>
      </c>
      <c r="F55" s="122">
        <f>E55*D55</f>
        <v>320000</v>
      </c>
      <c r="G55" s="41"/>
      <c r="H55" s="336"/>
      <c r="I55" s="331">
        <f t="shared" si="0"/>
        <v>0</v>
      </c>
    </row>
    <row r="56" spans="1:12" x14ac:dyDescent="0.3">
      <c r="A56" s="75"/>
      <c r="B56" s="21"/>
      <c r="C56" s="75"/>
      <c r="D56" s="75"/>
      <c r="E56" s="107"/>
      <c r="F56" s="122"/>
      <c r="G56" s="41"/>
      <c r="H56" s="336"/>
      <c r="I56" s="331"/>
    </row>
    <row r="57" spans="1:12" ht="28.8" x14ac:dyDescent="0.3">
      <c r="A57" s="75" t="s">
        <v>454</v>
      </c>
      <c r="B57" s="21" t="s">
        <v>458</v>
      </c>
      <c r="C57" s="75" t="s">
        <v>17</v>
      </c>
      <c r="D57" s="75">
        <v>800</v>
      </c>
      <c r="E57" s="107">
        <v>150</v>
      </c>
      <c r="F57" s="122">
        <f>E57*D57</f>
        <v>120000</v>
      </c>
      <c r="G57" s="41"/>
      <c r="H57" s="336"/>
      <c r="I57" s="331">
        <f t="shared" si="0"/>
        <v>0</v>
      </c>
    </row>
    <row r="58" spans="1:12" x14ac:dyDescent="0.3">
      <c r="A58" s="75"/>
      <c r="B58" s="21"/>
      <c r="C58" s="75"/>
      <c r="D58" s="75"/>
      <c r="E58" s="107"/>
      <c r="F58" s="122"/>
      <c r="G58" s="41"/>
      <c r="H58" s="336"/>
      <c r="I58" s="331"/>
    </row>
    <row r="59" spans="1:12" x14ac:dyDescent="0.3">
      <c r="A59" s="77" t="s">
        <v>463</v>
      </c>
      <c r="B59" s="116" t="s">
        <v>464</v>
      </c>
      <c r="C59" s="77"/>
      <c r="D59" s="77"/>
      <c r="E59" s="108"/>
      <c r="F59" s="325"/>
      <c r="G59" s="325"/>
      <c r="H59" s="325"/>
      <c r="I59" s="325"/>
    </row>
    <row r="60" spans="1:12" x14ac:dyDescent="0.3">
      <c r="A60" s="75"/>
      <c r="B60" s="22"/>
      <c r="C60" s="75"/>
      <c r="D60" s="75"/>
      <c r="E60" s="107"/>
      <c r="F60" s="122"/>
      <c r="G60" s="41"/>
      <c r="H60" s="336"/>
      <c r="I60" s="331"/>
    </row>
    <row r="61" spans="1:12" x14ac:dyDescent="0.3">
      <c r="A61" s="75" t="s">
        <v>211</v>
      </c>
      <c r="B61" s="22" t="s">
        <v>465</v>
      </c>
      <c r="C61" s="75" t="s">
        <v>53</v>
      </c>
      <c r="D61" s="75">
        <v>1000</v>
      </c>
      <c r="E61" s="107">
        <v>8</v>
      </c>
      <c r="F61" s="122">
        <f>E61*D61</f>
        <v>8000</v>
      </c>
      <c r="G61" s="22"/>
      <c r="H61" s="336"/>
      <c r="I61" s="331">
        <f t="shared" si="0"/>
        <v>0</v>
      </c>
      <c r="K61" s="114"/>
      <c r="L61" s="114"/>
    </row>
    <row r="62" spans="1:12" x14ac:dyDescent="0.3">
      <c r="A62" s="75"/>
      <c r="B62" s="22"/>
      <c r="C62" s="75"/>
      <c r="D62" s="75"/>
      <c r="E62" s="107"/>
      <c r="F62" s="122"/>
      <c r="G62" s="22"/>
      <c r="H62" s="336"/>
      <c r="I62" s="331"/>
      <c r="K62" s="114"/>
      <c r="L62" s="114"/>
    </row>
    <row r="63" spans="1:12" x14ac:dyDescent="0.3">
      <c r="A63" s="75" t="s">
        <v>213</v>
      </c>
      <c r="B63" s="22" t="s">
        <v>466</v>
      </c>
      <c r="C63" s="75" t="s">
        <v>53</v>
      </c>
      <c r="D63" s="75">
        <v>1000</v>
      </c>
      <c r="E63" s="107">
        <v>27.5</v>
      </c>
      <c r="F63" s="122">
        <f>E63*D63</f>
        <v>27500</v>
      </c>
      <c r="G63" s="22"/>
      <c r="H63" s="336"/>
      <c r="I63" s="331">
        <f t="shared" si="0"/>
        <v>0</v>
      </c>
      <c r="K63" s="114"/>
      <c r="L63" s="114"/>
    </row>
    <row r="64" spans="1:12" x14ac:dyDescent="0.3">
      <c r="A64" s="75"/>
      <c r="B64" s="22"/>
      <c r="C64" s="75"/>
      <c r="D64" s="75"/>
      <c r="E64" s="107"/>
      <c r="F64" s="122"/>
      <c r="G64" s="22"/>
      <c r="H64" s="336"/>
      <c r="I64" s="331"/>
      <c r="K64" s="114"/>
      <c r="L64" s="114"/>
    </row>
    <row r="65" spans="1:12" x14ac:dyDescent="0.3">
      <c r="A65" s="75" t="s">
        <v>336</v>
      </c>
      <c r="B65" s="22" t="s">
        <v>456</v>
      </c>
      <c r="C65" s="75" t="s">
        <v>8</v>
      </c>
      <c r="D65" s="75">
        <v>1000</v>
      </c>
      <c r="E65" s="107">
        <v>500</v>
      </c>
      <c r="F65" s="122">
        <v>200000</v>
      </c>
      <c r="G65" s="22"/>
      <c r="H65" s="336"/>
      <c r="I65" s="331">
        <f t="shared" si="0"/>
        <v>0</v>
      </c>
      <c r="K65" s="114"/>
      <c r="L65" s="114"/>
    </row>
    <row r="66" spans="1:12" x14ac:dyDescent="0.3">
      <c r="A66" s="75"/>
      <c r="B66" s="22"/>
      <c r="C66" s="75"/>
      <c r="D66" s="75"/>
      <c r="E66" s="107"/>
      <c r="F66" s="122"/>
      <c r="G66" s="22"/>
      <c r="H66" s="336"/>
      <c r="I66" s="331"/>
      <c r="K66" s="114"/>
      <c r="L66" s="114"/>
    </row>
    <row r="67" spans="1:12" x14ac:dyDescent="0.3">
      <c r="A67" s="77" t="s">
        <v>459</v>
      </c>
      <c r="B67" s="116" t="s">
        <v>460</v>
      </c>
      <c r="C67" s="77"/>
      <c r="D67" s="77"/>
      <c r="E67" s="108"/>
      <c r="F67" s="325"/>
      <c r="G67" s="325"/>
      <c r="H67" s="325"/>
      <c r="I67" s="325"/>
      <c r="K67" s="114"/>
      <c r="L67" s="114"/>
    </row>
    <row r="68" spans="1:12" x14ac:dyDescent="0.3">
      <c r="A68" s="75"/>
      <c r="B68" s="22"/>
      <c r="C68" s="75"/>
      <c r="D68" s="75"/>
      <c r="E68" s="107"/>
      <c r="F68" s="122"/>
      <c r="G68" s="22"/>
      <c r="H68" s="336"/>
      <c r="I68" s="331"/>
      <c r="K68" s="114"/>
      <c r="L68" s="114"/>
    </row>
    <row r="69" spans="1:12" ht="28.8" x14ac:dyDescent="0.3">
      <c r="A69" s="75" t="s">
        <v>211</v>
      </c>
      <c r="B69" s="22" t="s">
        <v>461</v>
      </c>
      <c r="C69" s="75" t="s">
        <v>0</v>
      </c>
      <c r="D69" s="317">
        <v>1200000</v>
      </c>
      <c r="E69" s="107">
        <v>1000000</v>
      </c>
      <c r="F69" s="122">
        <v>1000000</v>
      </c>
      <c r="G69" s="41"/>
      <c r="H69" s="457">
        <v>1</v>
      </c>
      <c r="I69" s="331">
        <f t="shared" si="0"/>
        <v>1200000</v>
      </c>
    </row>
    <row r="70" spans="1:12" x14ac:dyDescent="0.3">
      <c r="A70" s="75"/>
      <c r="B70" s="22"/>
      <c r="C70" s="75"/>
      <c r="D70" s="75"/>
      <c r="E70" s="107"/>
      <c r="F70" s="122"/>
      <c r="G70" s="41"/>
      <c r="H70" s="336"/>
      <c r="I70" s="331"/>
    </row>
    <row r="71" spans="1:12" ht="28.8" x14ac:dyDescent="0.3">
      <c r="A71" s="75" t="s">
        <v>213</v>
      </c>
      <c r="B71" s="22" t="s">
        <v>462</v>
      </c>
      <c r="C71" s="75" t="s">
        <v>1</v>
      </c>
      <c r="D71" s="336">
        <f>I69</f>
        <v>1200000</v>
      </c>
      <c r="E71" s="259">
        <v>0.1</v>
      </c>
      <c r="F71" s="122">
        <v>100000</v>
      </c>
      <c r="G71" s="41"/>
      <c r="H71" s="239"/>
      <c r="I71" s="331">
        <f>H71*I69</f>
        <v>0</v>
      </c>
    </row>
    <row r="72" spans="1:12" x14ac:dyDescent="0.3">
      <c r="A72" s="75"/>
      <c r="B72" s="22"/>
      <c r="C72" s="75"/>
      <c r="D72" s="75"/>
      <c r="E72" s="107"/>
      <c r="F72" s="122"/>
      <c r="G72" s="41"/>
      <c r="H72" s="336"/>
      <c r="I72" s="331"/>
    </row>
    <row r="73" spans="1:12" s="118" customFormat="1" x14ac:dyDescent="0.3">
      <c r="A73" s="77" t="s">
        <v>794</v>
      </c>
      <c r="B73" s="116" t="s">
        <v>1044</v>
      </c>
      <c r="C73" s="76"/>
      <c r="D73" s="77"/>
      <c r="E73" s="108"/>
      <c r="F73" s="325"/>
      <c r="G73" s="337"/>
      <c r="H73" s="460"/>
      <c r="I73" s="335"/>
    </row>
    <row r="74" spans="1:12" s="117" customFormat="1" x14ac:dyDescent="0.3">
      <c r="A74" s="75"/>
      <c r="B74" s="22"/>
      <c r="C74" s="68"/>
      <c r="D74" s="75"/>
      <c r="E74" s="107"/>
      <c r="F74" s="122"/>
      <c r="G74" s="41"/>
      <c r="H74" s="336"/>
      <c r="I74" s="331"/>
    </row>
    <row r="75" spans="1:12" s="117" customFormat="1" ht="28.8" x14ac:dyDescent="0.3">
      <c r="A75" s="75" t="s">
        <v>211</v>
      </c>
      <c r="B75" s="22" t="s">
        <v>1045</v>
      </c>
      <c r="C75" s="68" t="s">
        <v>681</v>
      </c>
      <c r="D75" s="317">
        <v>250000</v>
      </c>
      <c r="E75" s="107">
        <v>200000</v>
      </c>
      <c r="F75" s="122">
        <f>E75*D75</f>
        <v>50000000000</v>
      </c>
      <c r="G75" s="41"/>
      <c r="H75" s="457">
        <v>1</v>
      </c>
      <c r="I75" s="331">
        <f t="shared" ref="I75:I135" si="1">H75*D75</f>
        <v>250000</v>
      </c>
    </row>
    <row r="76" spans="1:12" s="117" customFormat="1" x14ac:dyDescent="0.3">
      <c r="A76" s="75"/>
      <c r="B76" s="22"/>
      <c r="C76" s="68"/>
      <c r="D76" s="75"/>
      <c r="E76" s="107"/>
      <c r="F76" s="122"/>
      <c r="G76" s="41"/>
      <c r="H76" s="336"/>
      <c r="I76" s="331"/>
    </row>
    <row r="77" spans="1:12" s="117" customFormat="1" x14ac:dyDescent="0.3">
      <c r="A77" s="75" t="s">
        <v>213</v>
      </c>
      <c r="B77" s="22" t="s">
        <v>1046</v>
      </c>
      <c r="C77" s="68" t="s">
        <v>1</v>
      </c>
      <c r="D77" s="107">
        <f>I75</f>
        <v>250000</v>
      </c>
      <c r="E77" s="239">
        <v>0.1</v>
      </c>
      <c r="F77" s="122">
        <f>E77*D77</f>
        <v>25000</v>
      </c>
      <c r="G77" s="41"/>
      <c r="H77" s="239"/>
      <c r="I77" s="331">
        <f t="shared" si="1"/>
        <v>0</v>
      </c>
    </row>
    <row r="78" spans="1:12" s="117" customFormat="1" x14ac:dyDescent="0.3">
      <c r="A78" s="75"/>
      <c r="B78" s="22"/>
      <c r="C78" s="68"/>
      <c r="D78" s="75"/>
      <c r="E78" s="107"/>
      <c r="F78" s="122"/>
      <c r="G78" s="41"/>
      <c r="H78" s="336"/>
      <c r="I78" s="331"/>
    </row>
    <row r="79" spans="1:12" s="118" customFormat="1" x14ac:dyDescent="0.3">
      <c r="A79" s="243" t="s">
        <v>1049</v>
      </c>
      <c r="B79" s="240" t="s">
        <v>1047</v>
      </c>
      <c r="C79" s="76"/>
      <c r="D79" s="77"/>
      <c r="E79" s="108"/>
      <c r="F79" s="325"/>
      <c r="G79" s="337"/>
      <c r="H79" s="460"/>
      <c r="I79" s="335"/>
    </row>
    <row r="80" spans="1:12" s="117" customFormat="1" x14ac:dyDescent="0.3">
      <c r="A80" s="75"/>
      <c r="B80" s="22"/>
      <c r="C80" s="68"/>
      <c r="D80" s="75"/>
      <c r="E80" s="107"/>
      <c r="F80" s="122"/>
      <c r="G80" s="41"/>
      <c r="H80" s="336"/>
      <c r="I80" s="331"/>
    </row>
    <row r="81" spans="1:13" s="117" customFormat="1" ht="28.8" x14ac:dyDescent="0.3">
      <c r="A81" s="75" t="s">
        <v>1048</v>
      </c>
      <c r="B81" s="22" t="s">
        <v>795</v>
      </c>
      <c r="C81" s="68" t="s">
        <v>0</v>
      </c>
      <c r="D81" s="317">
        <v>200000</v>
      </c>
      <c r="E81" s="107">
        <v>140000</v>
      </c>
      <c r="F81" s="122">
        <f>D81*E81</f>
        <v>28000000000</v>
      </c>
      <c r="G81" s="41"/>
      <c r="H81" s="457">
        <v>1</v>
      </c>
      <c r="I81" s="331">
        <f t="shared" si="1"/>
        <v>200000</v>
      </c>
    </row>
    <row r="82" spans="1:13" s="117" customFormat="1" x14ac:dyDescent="0.3">
      <c r="A82" s="75"/>
      <c r="B82" s="21"/>
      <c r="C82" s="68"/>
      <c r="D82" s="75"/>
      <c r="E82" s="107"/>
      <c r="F82" s="122"/>
      <c r="G82" s="41"/>
      <c r="H82" s="336"/>
      <c r="I82" s="331"/>
    </row>
    <row r="83" spans="1:13" s="117" customFormat="1" x14ac:dyDescent="0.3">
      <c r="A83" s="75" t="s">
        <v>1050</v>
      </c>
      <c r="B83" s="22" t="s">
        <v>796</v>
      </c>
      <c r="C83" s="68" t="s">
        <v>1</v>
      </c>
      <c r="D83" s="107">
        <f>I81</f>
        <v>200000</v>
      </c>
      <c r="E83" s="239">
        <v>0.1</v>
      </c>
      <c r="F83" s="122">
        <f>D83*E83</f>
        <v>20000</v>
      </c>
      <c r="G83" s="69"/>
      <c r="H83" s="239"/>
      <c r="I83" s="331">
        <f>H83*I81</f>
        <v>0</v>
      </c>
    </row>
    <row r="84" spans="1:13" x14ac:dyDescent="0.3">
      <c r="A84" s="75"/>
      <c r="B84" s="22"/>
      <c r="C84" s="75"/>
      <c r="D84" s="75"/>
      <c r="E84" s="107"/>
      <c r="F84" s="122"/>
      <c r="G84" s="41"/>
      <c r="H84" s="336"/>
      <c r="I84" s="331"/>
    </row>
    <row r="85" spans="1:13" ht="28.8" x14ac:dyDescent="0.3">
      <c r="A85" s="63" t="s">
        <v>149</v>
      </c>
      <c r="B85" s="74" t="s">
        <v>150</v>
      </c>
      <c r="C85" s="74"/>
      <c r="D85" s="63"/>
      <c r="E85" s="103"/>
      <c r="F85" s="323"/>
      <c r="G85" s="323"/>
      <c r="H85" s="323"/>
      <c r="I85" s="323"/>
    </row>
    <row r="86" spans="1:13" x14ac:dyDescent="0.3">
      <c r="A86" s="75"/>
      <c r="B86" s="22"/>
      <c r="C86" s="68"/>
      <c r="D86" s="75"/>
      <c r="E86" s="104"/>
      <c r="F86" s="122"/>
      <c r="G86" s="41"/>
      <c r="H86" s="336"/>
      <c r="I86" s="331"/>
    </row>
    <row r="87" spans="1:13" x14ac:dyDescent="0.3">
      <c r="A87" s="75" t="s">
        <v>151</v>
      </c>
      <c r="B87" s="22" t="s">
        <v>152</v>
      </c>
      <c r="C87" s="68"/>
      <c r="D87" s="75"/>
      <c r="E87" s="104"/>
      <c r="F87" s="122"/>
      <c r="G87" s="41"/>
      <c r="H87" s="336"/>
      <c r="I87" s="331"/>
    </row>
    <row r="88" spans="1:13" x14ac:dyDescent="0.3">
      <c r="A88" s="75"/>
      <c r="B88" s="22"/>
      <c r="C88" s="68"/>
      <c r="D88" s="75"/>
      <c r="E88" s="104"/>
      <c r="F88" s="122"/>
      <c r="G88" s="41"/>
      <c r="H88" s="336"/>
      <c r="I88" s="331"/>
    </row>
    <row r="89" spans="1:13" x14ac:dyDescent="0.3">
      <c r="A89" s="75" t="s">
        <v>155</v>
      </c>
      <c r="B89" s="22" t="s">
        <v>153</v>
      </c>
      <c r="C89" s="68" t="s">
        <v>48</v>
      </c>
      <c r="D89" s="75">
        <v>1</v>
      </c>
      <c r="E89" s="104">
        <v>2000000</v>
      </c>
      <c r="F89" s="122">
        <f>E89*D89</f>
        <v>2000000</v>
      </c>
      <c r="G89" s="41"/>
      <c r="H89" s="336"/>
      <c r="I89" s="331">
        <f t="shared" si="1"/>
        <v>0</v>
      </c>
    </row>
    <row r="90" spans="1:13" s="118" customFormat="1" x14ac:dyDescent="0.3">
      <c r="A90" s="75"/>
      <c r="B90" s="22"/>
      <c r="C90" s="68"/>
      <c r="D90" s="75"/>
      <c r="E90" s="104"/>
      <c r="F90" s="122"/>
      <c r="G90" s="41"/>
      <c r="H90" s="336"/>
      <c r="I90" s="331"/>
    </row>
    <row r="91" spans="1:13" x14ac:dyDescent="0.3">
      <c r="A91" s="75" t="s">
        <v>154</v>
      </c>
      <c r="B91" s="22" t="s">
        <v>156</v>
      </c>
      <c r="C91" s="68" t="s">
        <v>48</v>
      </c>
      <c r="D91" s="75">
        <v>1</v>
      </c>
      <c r="E91" s="104">
        <v>2000000</v>
      </c>
      <c r="F91" s="122">
        <f>E91*D91</f>
        <v>2000000</v>
      </c>
      <c r="G91" s="41"/>
      <c r="H91" s="336"/>
      <c r="I91" s="331">
        <f t="shared" si="1"/>
        <v>0</v>
      </c>
    </row>
    <row r="92" spans="1:13" x14ac:dyDescent="0.3">
      <c r="A92" s="75"/>
      <c r="B92" s="22"/>
      <c r="C92" s="68"/>
      <c r="D92" s="75"/>
      <c r="E92" s="104"/>
      <c r="F92" s="122"/>
      <c r="G92" s="41"/>
      <c r="H92" s="336"/>
      <c r="I92" s="331"/>
      <c r="L92" s="309">
        <v>16892365.451273438</v>
      </c>
      <c r="M92" s="256">
        <f>L92-H89-H91</f>
        <v>16892365.451273438</v>
      </c>
    </row>
    <row r="93" spans="1:13" x14ac:dyDescent="0.3">
      <c r="A93" s="75" t="s">
        <v>157</v>
      </c>
      <c r="B93" s="22" t="s">
        <v>158</v>
      </c>
      <c r="C93" s="68" t="s">
        <v>3</v>
      </c>
      <c r="D93" s="75">
        <v>18</v>
      </c>
      <c r="E93" s="104">
        <v>800000</v>
      </c>
      <c r="F93" s="122">
        <f>E93*D93</f>
        <v>14400000</v>
      </c>
      <c r="G93" s="41"/>
      <c r="H93" s="336"/>
      <c r="I93" s="331">
        <f t="shared" si="1"/>
        <v>0</v>
      </c>
      <c r="L93" s="256">
        <f>L92/2</f>
        <v>8446182.7256367188</v>
      </c>
      <c r="M93" s="256">
        <f>M92/18</f>
        <v>938464.74729296879</v>
      </c>
    </row>
    <row r="94" spans="1:13" x14ac:dyDescent="0.3">
      <c r="A94" s="75"/>
      <c r="B94" s="22"/>
      <c r="C94" s="68"/>
      <c r="D94" s="75"/>
      <c r="E94" s="104"/>
      <c r="F94" s="122"/>
      <c r="G94" s="41"/>
      <c r="H94" s="336"/>
      <c r="I94" s="331"/>
      <c r="L94" s="256">
        <f>L93/2</f>
        <v>4223091.3628183594</v>
      </c>
    </row>
    <row r="95" spans="1:13" x14ac:dyDescent="0.3">
      <c r="A95" s="75" t="s">
        <v>643</v>
      </c>
      <c r="B95" s="22" t="s">
        <v>1154</v>
      </c>
      <c r="C95" s="68" t="s">
        <v>23</v>
      </c>
      <c r="D95" s="75">
        <v>10</v>
      </c>
      <c r="E95" s="119">
        <v>1000</v>
      </c>
      <c r="F95" s="324">
        <f>E95*D95</f>
        <v>10000</v>
      </c>
      <c r="G95" s="41"/>
      <c r="H95" s="336"/>
      <c r="I95" s="331">
        <f t="shared" si="1"/>
        <v>0</v>
      </c>
    </row>
    <row r="96" spans="1:13" x14ac:dyDescent="0.3">
      <c r="A96" s="75"/>
      <c r="B96" s="22"/>
      <c r="C96" s="68"/>
      <c r="D96" s="75"/>
      <c r="E96" s="104"/>
      <c r="F96" s="122"/>
      <c r="G96" s="41"/>
      <c r="H96" s="336"/>
      <c r="I96" s="331"/>
      <c r="J96" s="256">
        <f>SUM(I89:I95)</f>
        <v>0</v>
      </c>
    </row>
    <row r="97" spans="1:9" s="113" customFormat="1" x14ac:dyDescent="0.3">
      <c r="A97" s="63" t="s">
        <v>169</v>
      </c>
      <c r="B97" s="112" t="s">
        <v>170</v>
      </c>
      <c r="C97" s="74"/>
      <c r="D97" s="63"/>
      <c r="E97" s="103"/>
      <c r="F97" s="323"/>
      <c r="G97" s="332"/>
      <c r="H97" s="458"/>
      <c r="I97" s="333"/>
    </row>
    <row r="98" spans="1:9" x14ac:dyDescent="0.3">
      <c r="A98" s="75"/>
      <c r="B98" s="22"/>
      <c r="C98" s="68"/>
      <c r="D98" s="75"/>
      <c r="E98" s="104"/>
      <c r="F98" s="122"/>
      <c r="G98" s="41"/>
      <c r="H98" s="336"/>
      <c r="I98" s="331"/>
    </row>
    <row r="99" spans="1:9" s="118" customFormat="1" x14ac:dyDescent="0.3">
      <c r="A99" s="75" t="s">
        <v>724</v>
      </c>
      <c r="B99" s="22" t="s">
        <v>725</v>
      </c>
      <c r="C99" s="68"/>
      <c r="D99" s="75"/>
      <c r="E99" s="104"/>
      <c r="F99" s="122"/>
      <c r="G99" s="41"/>
      <c r="H99" s="336"/>
      <c r="I99" s="331"/>
    </row>
    <row r="100" spans="1:9" x14ac:dyDescent="0.3">
      <c r="A100" s="75"/>
      <c r="B100" s="22"/>
      <c r="C100" s="68"/>
      <c r="D100" s="75"/>
      <c r="E100" s="104"/>
      <c r="F100" s="122"/>
      <c r="G100" s="41"/>
      <c r="H100" s="336"/>
      <c r="I100" s="331"/>
    </row>
    <row r="101" spans="1:9" x14ac:dyDescent="0.3">
      <c r="A101" s="75" t="s">
        <v>171</v>
      </c>
      <c r="B101" s="22" t="s">
        <v>172</v>
      </c>
      <c r="C101" s="68" t="s">
        <v>23</v>
      </c>
      <c r="D101" s="75">
        <v>80</v>
      </c>
      <c r="E101" s="104">
        <v>3500</v>
      </c>
      <c r="F101" s="122">
        <f>E101*D101</f>
        <v>280000</v>
      </c>
      <c r="G101" s="41"/>
      <c r="H101" s="336"/>
      <c r="I101" s="331">
        <f t="shared" si="1"/>
        <v>0</v>
      </c>
    </row>
    <row r="102" spans="1:9" x14ac:dyDescent="0.3">
      <c r="A102" s="75"/>
      <c r="B102" s="22"/>
      <c r="C102" s="68"/>
      <c r="D102" s="75"/>
      <c r="E102" s="104"/>
      <c r="F102" s="122"/>
      <c r="G102" s="41"/>
      <c r="H102" s="336"/>
      <c r="I102" s="331"/>
    </row>
    <row r="103" spans="1:9" x14ac:dyDescent="0.3">
      <c r="A103" s="75" t="s">
        <v>190</v>
      </c>
      <c r="B103" s="22" t="s">
        <v>711</v>
      </c>
      <c r="C103" s="68" t="s">
        <v>6</v>
      </c>
      <c r="D103" s="75">
        <v>6</v>
      </c>
      <c r="E103" s="104">
        <v>5000</v>
      </c>
      <c r="F103" s="122">
        <f>E103*D103</f>
        <v>30000</v>
      </c>
      <c r="G103" s="41"/>
      <c r="H103" s="336"/>
      <c r="I103" s="331">
        <f t="shared" si="1"/>
        <v>0</v>
      </c>
    </row>
    <row r="104" spans="1:9" x14ac:dyDescent="0.3">
      <c r="A104" s="75"/>
      <c r="B104" s="22"/>
      <c r="C104" s="68"/>
      <c r="D104" s="75"/>
      <c r="E104" s="104"/>
      <c r="F104" s="122"/>
      <c r="G104" s="41"/>
      <c r="H104" s="336"/>
      <c r="I104" s="331"/>
    </row>
    <row r="105" spans="1:9" ht="43.2" x14ac:dyDescent="0.3">
      <c r="A105" s="75" t="s">
        <v>173</v>
      </c>
      <c r="B105" s="22" t="s">
        <v>174</v>
      </c>
      <c r="C105" s="68" t="s">
        <v>6</v>
      </c>
      <c r="D105" s="75">
        <v>4</v>
      </c>
      <c r="E105" s="104">
        <v>10000</v>
      </c>
      <c r="F105" s="122">
        <f>E105*D105</f>
        <v>40000</v>
      </c>
      <c r="G105" s="41"/>
      <c r="H105" s="336"/>
      <c r="I105" s="331">
        <f t="shared" si="1"/>
        <v>0</v>
      </c>
    </row>
    <row r="106" spans="1:9" x14ac:dyDescent="0.3">
      <c r="A106" s="75"/>
      <c r="B106" s="22"/>
      <c r="C106" s="68"/>
      <c r="D106" s="75"/>
      <c r="E106" s="104"/>
      <c r="F106" s="122"/>
      <c r="G106" s="41"/>
      <c r="H106" s="336"/>
      <c r="I106" s="331"/>
    </row>
    <row r="107" spans="1:9" x14ac:dyDescent="0.3">
      <c r="A107" s="93" t="s">
        <v>712</v>
      </c>
      <c r="B107" s="120" t="s">
        <v>829</v>
      </c>
      <c r="C107" s="92" t="s">
        <v>6</v>
      </c>
      <c r="D107" s="93">
        <v>1</v>
      </c>
      <c r="E107" s="121">
        <v>25000</v>
      </c>
      <c r="F107" s="122">
        <f>E107*D107</f>
        <v>25000</v>
      </c>
      <c r="G107" s="41"/>
      <c r="H107" s="336"/>
      <c r="I107" s="331">
        <f t="shared" si="1"/>
        <v>0</v>
      </c>
    </row>
    <row r="108" spans="1:9" x14ac:dyDescent="0.3">
      <c r="A108" s="75"/>
      <c r="B108" s="22"/>
      <c r="C108" s="68"/>
      <c r="D108" s="75"/>
      <c r="E108" s="104"/>
      <c r="F108" s="122"/>
      <c r="G108" s="41"/>
      <c r="H108" s="336"/>
      <c r="I108" s="331"/>
    </row>
    <row r="109" spans="1:9" s="118" customFormat="1" x14ac:dyDescent="0.3">
      <c r="A109" s="75" t="s">
        <v>644</v>
      </c>
      <c r="B109" s="22" t="s">
        <v>645</v>
      </c>
      <c r="C109" s="68"/>
      <c r="D109" s="75"/>
      <c r="E109" s="104"/>
      <c r="F109" s="122"/>
      <c r="G109" s="41"/>
      <c r="H109" s="336"/>
      <c r="I109" s="331"/>
    </row>
    <row r="110" spans="1:9" x14ac:dyDescent="0.3">
      <c r="A110" s="75"/>
      <c r="B110" s="22"/>
      <c r="C110" s="68"/>
      <c r="D110" s="75"/>
      <c r="E110" s="104"/>
      <c r="F110" s="122"/>
      <c r="G110" s="41"/>
      <c r="H110" s="336"/>
      <c r="I110" s="331"/>
    </row>
    <row r="111" spans="1:9" x14ac:dyDescent="0.3">
      <c r="A111" s="75" t="s">
        <v>186</v>
      </c>
      <c r="B111" s="22" t="s">
        <v>187</v>
      </c>
      <c r="C111" s="68" t="s">
        <v>5</v>
      </c>
      <c r="D111" s="75">
        <v>24</v>
      </c>
      <c r="E111" s="104">
        <v>500</v>
      </c>
      <c r="F111" s="122">
        <f>E111*D111</f>
        <v>12000</v>
      </c>
      <c r="G111" s="41"/>
      <c r="H111" s="336"/>
      <c r="I111" s="331">
        <f t="shared" si="1"/>
        <v>0</v>
      </c>
    </row>
    <row r="112" spans="1:9" x14ac:dyDescent="0.3">
      <c r="A112" s="75"/>
      <c r="B112" s="22"/>
      <c r="C112" s="68"/>
      <c r="D112" s="75"/>
      <c r="E112" s="104"/>
      <c r="F112" s="122"/>
      <c r="G112" s="41"/>
      <c r="H112" s="336"/>
      <c r="I112" s="331"/>
    </row>
    <row r="113" spans="1:9" x14ac:dyDescent="0.3">
      <c r="A113" s="75" t="s">
        <v>188</v>
      </c>
      <c r="B113" s="22" t="s">
        <v>831</v>
      </c>
      <c r="C113" s="68" t="s">
        <v>5</v>
      </c>
      <c r="D113" s="75">
        <v>4</v>
      </c>
      <c r="E113" s="104">
        <v>750</v>
      </c>
      <c r="F113" s="122">
        <f>E113*D113</f>
        <v>3000</v>
      </c>
      <c r="G113" s="41"/>
      <c r="H113" s="336"/>
      <c r="I113" s="331">
        <f t="shared" si="1"/>
        <v>0</v>
      </c>
    </row>
    <row r="114" spans="1:9" x14ac:dyDescent="0.3">
      <c r="A114" s="75"/>
      <c r="B114" s="22"/>
      <c r="C114" s="68"/>
      <c r="D114" s="75"/>
      <c r="E114" s="104"/>
      <c r="F114" s="122"/>
      <c r="G114" s="41"/>
      <c r="H114" s="336"/>
      <c r="I114" s="331"/>
    </row>
    <row r="115" spans="1:9" x14ac:dyDescent="0.3">
      <c r="A115" s="75" t="s">
        <v>189</v>
      </c>
      <c r="B115" s="22" t="s">
        <v>830</v>
      </c>
      <c r="C115" s="68" t="s">
        <v>5</v>
      </c>
      <c r="D115" s="75">
        <v>3</v>
      </c>
      <c r="E115" s="104">
        <v>1000</v>
      </c>
      <c r="F115" s="122">
        <f>E115*D115</f>
        <v>3000</v>
      </c>
      <c r="G115" s="41"/>
      <c r="H115" s="336"/>
      <c r="I115" s="331">
        <f t="shared" si="1"/>
        <v>0</v>
      </c>
    </row>
    <row r="116" spans="1:9" x14ac:dyDescent="0.3">
      <c r="A116" s="75"/>
      <c r="B116" s="21"/>
      <c r="C116" s="68"/>
      <c r="D116" s="75"/>
      <c r="E116" s="104"/>
      <c r="F116" s="122"/>
      <c r="G116" s="41"/>
      <c r="H116" s="336"/>
      <c r="I116" s="331"/>
    </row>
    <row r="117" spans="1:9" x14ac:dyDescent="0.3">
      <c r="A117" s="75" t="s">
        <v>175</v>
      </c>
      <c r="B117" s="22" t="s">
        <v>176</v>
      </c>
      <c r="C117" s="68"/>
      <c r="D117" s="75"/>
      <c r="E117" s="104"/>
      <c r="F117" s="122"/>
      <c r="G117" s="41"/>
      <c r="H117" s="336"/>
      <c r="I117" s="331"/>
    </row>
    <row r="118" spans="1:9" x14ac:dyDescent="0.3">
      <c r="A118" s="75"/>
      <c r="B118" s="22"/>
      <c r="C118" s="68"/>
      <c r="D118" s="75"/>
      <c r="E118" s="104"/>
      <c r="F118" s="122"/>
      <c r="G118" s="41"/>
      <c r="H118" s="336"/>
      <c r="I118" s="331"/>
    </row>
    <row r="119" spans="1:9" x14ac:dyDescent="0.3">
      <c r="A119" s="75" t="s">
        <v>177</v>
      </c>
      <c r="B119" s="22" t="s">
        <v>728</v>
      </c>
      <c r="C119" s="68" t="s">
        <v>6</v>
      </c>
      <c r="D119" s="75">
        <v>4</v>
      </c>
      <c r="E119" s="104">
        <v>750</v>
      </c>
      <c r="F119" s="122">
        <f>E119*D119</f>
        <v>3000</v>
      </c>
      <c r="G119" s="41"/>
      <c r="H119" s="336"/>
      <c r="I119" s="331">
        <f t="shared" si="1"/>
        <v>0</v>
      </c>
    </row>
    <row r="120" spans="1:9" x14ac:dyDescent="0.3">
      <c r="A120" s="75"/>
      <c r="B120" s="22"/>
      <c r="C120" s="68"/>
      <c r="D120" s="75"/>
      <c r="E120" s="104"/>
      <c r="F120" s="122"/>
      <c r="G120" s="41"/>
      <c r="H120" s="336"/>
      <c r="I120" s="331"/>
    </row>
    <row r="121" spans="1:9" x14ac:dyDescent="0.3">
      <c r="A121" s="75" t="s">
        <v>727</v>
      </c>
      <c r="B121" s="22" t="s">
        <v>729</v>
      </c>
      <c r="C121" s="68" t="s">
        <v>6</v>
      </c>
      <c r="D121" s="75">
        <v>16</v>
      </c>
      <c r="E121" s="104">
        <v>500</v>
      </c>
      <c r="F121" s="122">
        <f>D121*E121</f>
        <v>8000</v>
      </c>
      <c r="G121" s="41"/>
      <c r="H121" s="336"/>
      <c r="I121" s="331">
        <f t="shared" si="1"/>
        <v>0</v>
      </c>
    </row>
    <row r="122" spans="1:9" x14ac:dyDescent="0.3">
      <c r="A122" s="75"/>
      <c r="B122" s="22"/>
      <c r="C122" s="68"/>
      <c r="D122" s="75"/>
      <c r="E122" s="104"/>
      <c r="F122" s="122"/>
      <c r="G122" s="41"/>
      <c r="H122" s="336"/>
      <c r="I122" s="331"/>
    </row>
    <row r="123" spans="1:9" x14ac:dyDescent="0.3">
      <c r="A123" s="75" t="s">
        <v>178</v>
      </c>
      <c r="B123" s="78" t="s">
        <v>726</v>
      </c>
      <c r="C123" s="68" t="s">
        <v>6</v>
      </c>
      <c r="D123" s="75">
        <v>4</v>
      </c>
      <c r="E123" s="104">
        <v>2500</v>
      </c>
      <c r="F123" s="122">
        <f>E123*D123</f>
        <v>10000</v>
      </c>
      <c r="G123" s="41"/>
      <c r="H123" s="336"/>
      <c r="I123" s="331">
        <f t="shared" si="1"/>
        <v>0</v>
      </c>
    </row>
    <row r="124" spans="1:9" x14ac:dyDescent="0.3">
      <c r="A124" s="75"/>
      <c r="B124" s="22"/>
      <c r="C124" s="68"/>
      <c r="D124" s="75"/>
      <c r="E124" s="104"/>
      <c r="F124" s="122"/>
      <c r="G124" s="41"/>
      <c r="H124" s="336"/>
      <c r="I124" s="331"/>
    </row>
    <row r="125" spans="1:9" x14ac:dyDescent="0.3">
      <c r="A125" s="75" t="s">
        <v>179</v>
      </c>
      <c r="B125" s="78" t="s">
        <v>730</v>
      </c>
      <c r="C125" s="68" t="s">
        <v>6</v>
      </c>
      <c r="D125" s="75">
        <v>1</v>
      </c>
      <c r="E125" s="104">
        <v>4500</v>
      </c>
      <c r="F125" s="122">
        <f>E125*D125</f>
        <v>4500</v>
      </c>
      <c r="G125" s="41"/>
      <c r="H125" s="336"/>
      <c r="I125" s="331">
        <f t="shared" si="1"/>
        <v>0</v>
      </c>
    </row>
    <row r="126" spans="1:9" x14ac:dyDescent="0.3">
      <c r="A126" s="75"/>
      <c r="B126" s="22"/>
      <c r="C126" s="68"/>
      <c r="D126" s="75"/>
      <c r="E126" s="104"/>
      <c r="F126" s="122"/>
      <c r="G126" s="41"/>
      <c r="H126" s="336"/>
      <c r="I126" s="331"/>
    </row>
    <row r="127" spans="1:9" x14ac:dyDescent="0.3">
      <c r="A127" s="75" t="s">
        <v>731</v>
      </c>
      <c r="B127" s="22" t="s">
        <v>732</v>
      </c>
      <c r="C127" s="68" t="s">
        <v>6</v>
      </c>
      <c r="D127" s="75">
        <v>4</v>
      </c>
      <c r="E127" s="104">
        <v>1850</v>
      </c>
      <c r="F127" s="122">
        <f>E127*D127</f>
        <v>7400</v>
      </c>
      <c r="G127" s="41"/>
      <c r="H127" s="336"/>
      <c r="I127" s="331">
        <f t="shared" si="1"/>
        <v>0</v>
      </c>
    </row>
    <row r="128" spans="1:9" x14ac:dyDescent="0.3">
      <c r="A128" s="75"/>
      <c r="B128" s="22"/>
      <c r="C128" s="68"/>
      <c r="D128" s="75"/>
      <c r="E128" s="104"/>
      <c r="F128" s="122"/>
      <c r="G128" s="41"/>
      <c r="H128" s="336"/>
      <c r="I128" s="331"/>
    </row>
    <row r="129" spans="1:9" x14ac:dyDescent="0.3">
      <c r="A129" s="75" t="s">
        <v>1070</v>
      </c>
      <c r="B129" s="22" t="s">
        <v>180</v>
      </c>
      <c r="C129" s="68" t="s">
        <v>6</v>
      </c>
      <c r="D129" s="75">
        <v>8</v>
      </c>
      <c r="E129" s="104">
        <v>750</v>
      </c>
      <c r="F129" s="122">
        <f>E129*D129</f>
        <v>6000</v>
      </c>
      <c r="G129" s="41"/>
      <c r="H129" s="336"/>
      <c r="I129" s="331">
        <f t="shared" si="1"/>
        <v>0</v>
      </c>
    </row>
    <row r="130" spans="1:9" x14ac:dyDescent="0.3">
      <c r="A130" s="75"/>
      <c r="B130" s="22"/>
      <c r="C130" s="68"/>
      <c r="D130" s="75"/>
      <c r="E130" s="104"/>
      <c r="F130" s="122"/>
      <c r="G130" s="41"/>
      <c r="H130" s="336"/>
      <c r="I130" s="331"/>
    </row>
    <row r="131" spans="1:9" x14ac:dyDescent="0.3">
      <c r="A131" s="75" t="s">
        <v>181</v>
      </c>
      <c r="B131" s="22" t="s">
        <v>182</v>
      </c>
      <c r="C131" s="68" t="s">
        <v>6</v>
      </c>
      <c r="D131" s="75">
        <v>8</v>
      </c>
      <c r="E131" s="104">
        <v>900</v>
      </c>
      <c r="F131" s="122">
        <f>E131*D131</f>
        <v>7200</v>
      </c>
      <c r="G131" s="41"/>
      <c r="H131" s="336"/>
      <c r="I131" s="331">
        <f t="shared" si="1"/>
        <v>0</v>
      </c>
    </row>
    <row r="132" spans="1:9" s="118" customFormat="1" x14ac:dyDescent="0.3">
      <c r="A132" s="75"/>
      <c r="B132" s="22"/>
      <c r="C132" s="68"/>
      <c r="D132" s="75"/>
      <c r="E132" s="104"/>
      <c r="F132" s="122"/>
      <c r="G132" s="41"/>
      <c r="H132" s="336"/>
      <c r="I132" s="331"/>
    </row>
    <row r="133" spans="1:9" x14ac:dyDescent="0.3">
      <c r="A133" s="75" t="s">
        <v>183</v>
      </c>
      <c r="B133" s="22" t="s">
        <v>184</v>
      </c>
      <c r="C133" s="68" t="s">
        <v>6</v>
      </c>
      <c r="D133" s="75">
        <v>8</v>
      </c>
      <c r="E133" s="104">
        <v>950</v>
      </c>
      <c r="F133" s="122">
        <f>E133*D133</f>
        <v>7600</v>
      </c>
      <c r="G133" s="41"/>
      <c r="H133" s="336"/>
      <c r="I133" s="331">
        <f t="shared" si="1"/>
        <v>0</v>
      </c>
    </row>
    <row r="134" spans="1:9" x14ac:dyDescent="0.3">
      <c r="A134" s="75"/>
      <c r="B134" s="22"/>
      <c r="C134" s="68"/>
      <c r="D134" s="75"/>
      <c r="E134" s="104"/>
      <c r="F134" s="122"/>
      <c r="G134" s="41"/>
      <c r="H134" s="336"/>
      <c r="I134" s="331">
        <f t="shared" si="1"/>
        <v>0</v>
      </c>
    </row>
    <row r="135" spans="1:9" x14ac:dyDescent="0.3">
      <c r="A135" s="75" t="s">
        <v>185</v>
      </c>
      <c r="B135" s="78" t="s">
        <v>733</v>
      </c>
      <c r="C135" s="68" t="s">
        <v>6</v>
      </c>
      <c r="D135" s="75">
        <v>3</v>
      </c>
      <c r="E135" s="104">
        <v>7500</v>
      </c>
      <c r="F135" s="122">
        <f>E135*D135</f>
        <v>22500</v>
      </c>
      <c r="G135" s="41"/>
      <c r="H135" s="336"/>
      <c r="I135" s="331">
        <f t="shared" si="1"/>
        <v>0</v>
      </c>
    </row>
    <row r="136" spans="1:9" x14ac:dyDescent="0.3">
      <c r="A136" s="75"/>
      <c r="B136" s="78"/>
      <c r="C136" s="68"/>
      <c r="D136" s="75"/>
      <c r="E136" s="104"/>
      <c r="F136" s="122"/>
      <c r="G136" s="41"/>
      <c r="H136" s="336"/>
      <c r="I136" s="331"/>
    </row>
    <row r="137" spans="1:9" x14ac:dyDescent="0.3">
      <c r="A137" s="75" t="s">
        <v>914</v>
      </c>
      <c r="B137" s="78" t="s">
        <v>915</v>
      </c>
      <c r="C137" s="68" t="s">
        <v>6</v>
      </c>
      <c r="D137" s="75">
        <v>1</v>
      </c>
      <c r="E137" s="104">
        <v>20000</v>
      </c>
      <c r="F137" s="122">
        <f>E137*D137</f>
        <v>20000</v>
      </c>
      <c r="G137" s="41"/>
      <c r="H137" s="336"/>
      <c r="I137" s="331">
        <f t="shared" ref="I137:I197" si="2">H137*D137</f>
        <v>0</v>
      </c>
    </row>
    <row r="138" spans="1:9" x14ac:dyDescent="0.3">
      <c r="A138" s="75"/>
      <c r="B138" s="78"/>
      <c r="C138" s="68"/>
      <c r="D138" s="75"/>
      <c r="E138" s="104"/>
      <c r="F138" s="122"/>
      <c r="G138" s="41"/>
      <c r="H138" s="336"/>
      <c r="I138" s="331"/>
    </row>
    <row r="139" spans="1:9" x14ac:dyDescent="0.3">
      <c r="A139" s="190" t="s">
        <v>734</v>
      </c>
      <c r="B139" s="78" t="s">
        <v>735</v>
      </c>
      <c r="C139" s="79" t="s">
        <v>6</v>
      </c>
      <c r="D139" s="79">
        <v>4</v>
      </c>
      <c r="E139" s="124">
        <v>100</v>
      </c>
      <c r="F139" s="326">
        <f>E139*D139</f>
        <v>400</v>
      </c>
      <c r="G139" s="41"/>
      <c r="H139" s="336"/>
      <c r="I139" s="331">
        <f t="shared" si="2"/>
        <v>0</v>
      </c>
    </row>
    <row r="140" spans="1:9" x14ac:dyDescent="0.3">
      <c r="A140" s="75"/>
      <c r="B140" s="78"/>
      <c r="C140" s="68"/>
      <c r="D140" s="75"/>
      <c r="E140" s="104"/>
      <c r="F140" s="122"/>
      <c r="G140" s="41"/>
      <c r="H140" s="336"/>
      <c r="I140" s="331"/>
    </row>
    <row r="141" spans="1:9" x14ac:dyDescent="0.3">
      <c r="A141" s="190" t="s">
        <v>736</v>
      </c>
      <c r="B141" s="78" t="s">
        <v>737</v>
      </c>
      <c r="C141" s="79" t="s">
        <v>6</v>
      </c>
      <c r="D141" s="79">
        <v>4</v>
      </c>
      <c r="E141" s="124">
        <v>750</v>
      </c>
      <c r="F141" s="326">
        <f>E141*D141</f>
        <v>3000</v>
      </c>
      <c r="G141" s="41"/>
      <c r="H141" s="336"/>
      <c r="I141" s="331">
        <f t="shared" si="2"/>
        <v>0</v>
      </c>
    </row>
    <row r="142" spans="1:9" x14ac:dyDescent="0.3">
      <c r="A142" s="75"/>
      <c r="B142" s="78"/>
      <c r="C142" s="68"/>
      <c r="D142" s="75"/>
      <c r="E142" s="104"/>
      <c r="F142" s="122"/>
      <c r="G142" s="41"/>
      <c r="H142" s="336"/>
      <c r="I142" s="331"/>
    </row>
    <row r="143" spans="1:9" x14ac:dyDescent="0.3">
      <c r="A143" s="75" t="s">
        <v>738</v>
      </c>
      <c r="B143" s="78" t="s">
        <v>739</v>
      </c>
      <c r="C143" s="68" t="s">
        <v>6</v>
      </c>
      <c r="D143" s="75">
        <v>2</v>
      </c>
      <c r="E143" s="104">
        <v>1000</v>
      </c>
      <c r="F143" s="122">
        <f>D143*E143</f>
        <v>2000</v>
      </c>
      <c r="G143" s="41"/>
      <c r="H143" s="336"/>
      <c r="I143" s="331">
        <f t="shared" si="2"/>
        <v>0</v>
      </c>
    </row>
    <row r="144" spans="1:9" x14ac:dyDescent="0.3">
      <c r="A144" s="75"/>
      <c r="B144" s="78"/>
      <c r="C144" s="68"/>
      <c r="D144" s="75"/>
      <c r="E144" s="104"/>
      <c r="F144" s="122"/>
      <c r="G144" s="41"/>
      <c r="H144" s="336"/>
      <c r="I144" s="331"/>
    </row>
    <row r="145" spans="1:9" x14ac:dyDescent="0.3">
      <c r="A145" s="190" t="s">
        <v>740</v>
      </c>
      <c r="B145" s="78" t="s">
        <v>741</v>
      </c>
      <c r="C145" s="79" t="s">
        <v>6</v>
      </c>
      <c r="D145" s="79">
        <v>2</v>
      </c>
      <c r="E145" s="124">
        <v>500</v>
      </c>
      <c r="F145" s="326">
        <f>E145*D145</f>
        <v>1000</v>
      </c>
      <c r="G145" s="41"/>
      <c r="H145" s="336"/>
      <c r="I145" s="331">
        <f t="shared" si="2"/>
        <v>0</v>
      </c>
    </row>
    <row r="146" spans="1:9" x14ac:dyDescent="0.3">
      <c r="A146" s="75"/>
      <c r="B146" s="78"/>
      <c r="C146" s="68"/>
      <c r="D146" s="75"/>
      <c r="E146" s="104"/>
      <c r="F146" s="122"/>
      <c r="G146" s="41"/>
      <c r="H146" s="336"/>
      <c r="I146" s="331"/>
    </row>
    <row r="147" spans="1:9" x14ac:dyDescent="0.3">
      <c r="A147" s="190" t="s">
        <v>742</v>
      </c>
      <c r="B147" s="78" t="s">
        <v>743</v>
      </c>
      <c r="C147" s="79" t="s">
        <v>6</v>
      </c>
      <c r="D147" s="79">
        <v>4</v>
      </c>
      <c r="E147" s="124">
        <v>1000</v>
      </c>
      <c r="F147" s="326">
        <f>E147*D147</f>
        <v>4000</v>
      </c>
      <c r="G147" s="41"/>
      <c r="H147" s="336"/>
      <c r="I147" s="331">
        <f t="shared" si="2"/>
        <v>0</v>
      </c>
    </row>
    <row r="148" spans="1:9" x14ac:dyDescent="0.3">
      <c r="A148" s="75"/>
      <c r="B148" s="78"/>
      <c r="C148" s="68"/>
      <c r="D148" s="75"/>
      <c r="E148" s="104"/>
      <c r="F148" s="122"/>
      <c r="G148" s="41"/>
      <c r="H148" s="336"/>
      <c r="I148" s="331"/>
    </row>
    <row r="149" spans="1:9" x14ac:dyDescent="0.3">
      <c r="A149" s="75" t="s">
        <v>196</v>
      </c>
      <c r="B149" s="22" t="s">
        <v>197</v>
      </c>
      <c r="C149" s="68" t="s">
        <v>24</v>
      </c>
      <c r="D149" s="75">
        <v>1</v>
      </c>
      <c r="E149" s="104">
        <v>20000</v>
      </c>
      <c r="F149" s="122">
        <f>E149*D149</f>
        <v>20000</v>
      </c>
      <c r="G149" s="41"/>
      <c r="H149" s="336"/>
      <c r="I149" s="331">
        <f t="shared" si="2"/>
        <v>0</v>
      </c>
    </row>
    <row r="150" spans="1:9" x14ac:dyDescent="0.3">
      <c r="A150" s="75"/>
      <c r="B150" s="78"/>
      <c r="C150" s="68"/>
      <c r="D150" s="75"/>
      <c r="E150" s="104"/>
      <c r="F150" s="122"/>
      <c r="G150" s="41"/>
      <c r="H150" s="336"/>
      <c r="I150" s="331"/>
    </row>
    <row r="151" spans="1:9" x14ac:dyDescent="0.3">
      <c r="A151" s="190" t="s">
        <v>744</v>
      </c>
      <c r="B151" s="78" t="s">
        <v>745</v>
      </c>
      <c r="C151" s="79" t="s">
        <v>6</v>
      </c>
      <c r="D151" s="79">
        <v>4</v>
      </c>
      <c r="E151" s="124">
        <v>250</v>
      </c>
      <c r="F151" s="326">
        <f>E151*D151</f>
        <v>1000</v>
      </c>
      <c r="G151" s="41"/>
      <c r="H151" s="336"/>
      <c r="I151" s="331">
        <f t="shared" si="2"/>
        <v>0</v>
      </c>
    </row>
    <row r="152" spans="1:9" x14ac:dyDescent="0.3">
      <c r="A152" s="75"/>
      <c r="B152" s="78"/>
      <c r="C152" s="68"/>
      <c r="D152" s="75"/>
      <c r="E152" s="104"/>
      <c r="F152" s="122"/>
      <c r="G152" s="41"/>
      <c r="H152" s="336"/>
      <c r="I152" s="331"/>
    </row>
    <row r="153" spans="1:9" x14ac:dyDescent="0.3">
      <c r="A153" s="190" t="s">
        <v>746</v>
      </c>
      <c r="B153" s="78" t="s">
        <v>747</v>
      </c>
      <c r="C153" s="79" t="s">
        <v>6</v>
      </c>
      <c r="D153" s="79">
        <v>1</v>
      </c>
      <c r="E153" s="124">
        <v>2500</v>
      </c>
      <c r="F153" s="326">
        <f>E153*D153</f>
        <v>2500</v>
      </c>
      <c r="G153" s="41"/>
      <c r="H153" s="336"/>
      <c r="I153" s="331">
        <f t="shared" si="2"/>
        <v>0</v>
      </c>
    </row>
    <row r="154" spans="1:9" x14ac:dyDescent="0.3">
      <c r="A154" s="75"/>
      <c r="B154" s="22"/>
      <c r="C154" s="68"/>
      <c r="D154" s="75"/>
      <c r="E154" s="104"/>
      <c r="F154" s="122"/>
      <c r="G154" s="41"/>
      <c r="H154" s="336"/>
      <c r="I154" s="331"/>
    </row>
    <row r="155" spans="1:9" s="127" customFormat="1" x14ac:dyDescent="0.3">
      <c r="A155" s="75" t="s">
        <v>748</v>
      </c>
      <c r="B155" s="78" t="s">
        <v>749</v>
      </c>
      <c r="C155" s="68"/>
      <c r="D155" s="75"/>
      <c r="E155" s="104"/>
      <c r="F155" s="122"/>
      <c r="G155" s="41"/>
      <c r="H155" s="336"/>
      <c r="I155" s="331"/>
    </row>
    <row r="156" spans="1:9" x14ac:dyDescent="0.3">
      <c r="A156" s="75"/>
      <c r="B156" s="22"/>
      <c r="C156" s="68"/>
      <c r="D156" s="75"/>
      <c r="E156" s="104"/>
      <c r="F156" s="122"/>
      <c r="G156" s="41"/>
      <c r="H156" s="336"/>
      <c r="I156" s="331"/>
    </row>
    <row r="157" spans="1:9" ht="28.8" x14ac:dyDescent="0.3">
      <c r="A157" s="190" t="s">
        <v>750</v>
      </c>
      <c r="B157" s="78" t="s">
        <v>751</v>
      </c>
      <c r="C157" s="79" t="s">
        <v>4</v>
      </c>
      <c r="D157" s="128">
        <v>30000</v>
      </c>
      <c r="E157" s="124">
        <v>25000</v>
      </c>
      <c r="F157" s="326">
        <f>E157*D157</f>
        <v>750000000</v>
      </c>
      <c r="G157" s="41"/>
      <c r="H157" s="457">
        <v>1</v>
      </c>
      <c r="I157" s="331">
        <f t="shared" si="2"/>
        <v>30000</v>
      </c>
    </row>
    <row r="158" spans="1:9" x14ac:dyDescent="0.3">
      <c r="A158" s="190"/>
      <c r="B158" s="78"/>
      <c r="C158" s="79"/>
      <c r="D158" s="79"/>
      <c r="E158" s="128"/>
      <c r="F158" s="326"/>
      <c r="G158" s="41"/>
      <c r="H158" s="336"/>
      <c r="I158" s="331"/>
    </row>
    <row r="159" spans="1:9" x14ac:dyDescent="0.3">
      <c r="A159" s="190" t="s">
        <v>752</v>
      </c>
      <c r="B159" s="78" t="s">
        <v>753</v>
      </c>
      <c r="C159" s="79" t="s">
        <v>1</v>
      </c>
      <c r="D159" s="129">
        <f>I157</f>
        <v>30000</v>
      </c>
      <c r="E159" s="130">
        <v>0.1</v>
      </c>
      <c r="F159" s="326">
        <f>E159*D159</f>
        <v>3000</v>
      </c>
      <c r="G159" s="41"/>
      <c r="H159" s="239"/>
      <c r="I159" s="331">
        <f>H159*I157</f>
        <v>0</v>
      </c>
    </row>
    <row r="160" spans="1:9" x14ac:dyDescent="0.3">
      <c r="A160" s="190"/>
      <c r="B160" s="78"/>
      <c r="C160" s="79"/>
      <c r="D160" s="129"/>
      <c r="E160" s="130"/>
      <c r="F160" s="326"/>
      <c r="G160" s="41"/>
      <c r="H160" s="336"/>
      <c r="I160" s="331"/>
    </row>
    <row r="161" spans="1:9" ht="28.8" x14ac:dyDescent="0.3">
      <c r="A161" s="190" t="s">
        <v>754</v>
      </c>
      <c r="B161" s="78" t="s">
        <v>755</v>
      </c>
      <c r="C161" s="79" t="s">
        <v>4</v>
      </c>
      <c r="D161" s="128">
        <v>15000</v>
      </c>
      <c r="E161" s="128">
        <v>7500</v>
      </c>
      <c r="F161" s="326">
        <f>E161*D161</f>
        <v>112500000</v>
      </c>
      <c r="G161" s="41"/>
      <c r="H161" s="457">
        <v>1</v>
      </c>
      <c r="I161" s="331">
        <f t="shared" si="2"/>
        <v>15000</v>
      </c>
    </row>
    <row r="162" spans="1:9" x14ac:dyDescent="0.3">
      <c r="A162" s="190"/>
      <c r="B162" s="78"/>
      <c r="C162" s="79"/>
      <c r="D162" s="79"/>
      <c r="E162" s="128"/>
      <c r="F162" s="326"/>
      <c r="G162" s="41"/>
      <c r="H162" s="336"/>
      <c r="I162" s="331"/>
    </row>
    <row r="163" spans="1:9" x14ac:dyDescent="0.3">
      <c r="A163" s="190" t="s">
        <v>775</v>
      </c>
      <c r="B163" s="78" t="s">
        <v>776</v>
      </c>
      <c r="C163" s="79" t="s">
        <v>1</v>
      </c>
      <c r="D163" s="131">
        <f>I161</f>
        <v>15000</v>
      </c>
      <c r="E163" s="132">
        <v>0.1</v>
      </c>
      <c r="F163" s="326">
        <f>D163*E163</f>
        <v>1500</v>
      </c>
      <c r="G163" s="41"/>
      <c r="H163" s="239"/>
      <c r="I163" s="331">
        <f t="shared" si="2"/>
        <v>0</v>
      </c>
    </row>
    <row r="164" spans="1:9" x14ac:dyDescent="0.3">
      <c r="A164" s="190"/>
      <c r="B164" s="78"/>
      <c r="C164" s="79"/>
      <c r="D164" s="131"/>
      <c r="E164" s="132"/>
      <c r="F164" s="326"/>
      <c r="G164" s="41"/>
      <c r="H164" s="336"/>
      <c r="I164" s="331"/>
    </row>
    <row r="165" spans="1:9" s="242" customFormat="1" ht="39.6" x14ac:dyDescent="0.3">
      <c r="A165" s="421" t="s">
        <v>1178</v>
      </c>
      <c r="B165" s="422" t="s">
        <v>1179</v>
      </c>
      <c r="C165" s="423" t="s">
        <v>4</v>
      </c>
      <c r="D165" s="128">
        <v>150000</v>
      </c>
      <c r="E165" s="253"/>
      <c r="F165" s="326">
        <f t="shared" ref="F165:F171" si="3">D165*E165</f>
        <v>0</v>
      </c>
      <c r="G165" s="41"/>
      <c r="H165" s="465">
        <v>1</v>
      </c>
      <c r="I165" s="331">
        <f t="shared" si="2"/>
        <v>150000</v>
      </c>
    </row>
    <row r="166" spans="1:9" s="242" customFormat="1" x14ac:dyDescent="0.3">
      <c r="A166" s="421"/>
      <c r="B166" s="422"/>
      <c r="C166" s="423"/>
      <c r="D166" s="131"/>
      <c r="E166" s="253"/>
      <c r="F166" s="326"/>
      <c r="G166" s="41"/>
      <c r="H166" s="336"/>
      <c r="I166" s="331"/>
    </row>
    <row r="167" spans="1:9" s="242" customFormat="1" x14ac:dyDescent="0.3">
      <c r="A167" s="421" t="s">
        <v>1180</v>
      </c>
      <c r="B167" s="422" t="s">
        <v>1181</v>
      </c>
      <c r="C167" s="423" t="s">
        <v>1</v>
      </c>
      <c r="D167" s="131">
        <f>I165</f>
        <v>150000</v>
      </c>
      <c r="E167" s="253"/>
      <c r="F167" s="326">
        <f t="shared" si="3"/>
        <v>0</v>
      </c>
      <c r="G167" s="41"/>
      <c r="H167" s="239"/>
      <c r="I167" s="331">
        <f>H167*I165</f>
        <v>0</v>
      </c>
    </row>
    <row r="168" spans="1:9" s="242" customFormat="1" x14ac:dyDescent="0.3">
      <c r="A168" s="421"/>
      <c r="B168" s="422"/>
      <c r="C168" s="423"/>
      <c r="D168" s="131"/>
      <c r="E168" s="253"/>
      <c r="F168" s="326"/>
      <c r="G168" s="41"/>
      <c r="H168" s="336"/>
      <c r="I168" s="331"/>
    </row>
    <row r="169" spans="1:9" s="242" customFormat="1" ht="26.4" x14ac:dyDescent="0.3">
      <c r="A169" s="421" t="s">
        <v>1182</v>
      </c>
      <c r="B169" s="422" t="s">
        <v>1183</v>
      </c>
      <c r="C169" s="423" t="s">
        <v>4</v>
      </c>
      <c r="D169" s="128">
        <v>100000</v>
      </c>
      <c r="E169" s="253"/>
      <c r="F169" s="326">
        <f t="shared" si="3"/>
        <v>0</v>
      </c>
      <c r="G169" s="41"/>
      <c r="H169" s="457">
        <v>1</v>
      </c>
      <c r="I169" s="331">
        <f t="shared" si="2"/>
        <v>100000</v>
      </c>
    </row>
    <row r="170" spans="1:9" s="242" customFormat="1" x14ac:dyDescent="0.3">
      <c r="A170" s="421"/>
      <c r="B170" s="422"/>
      <c r="C170" s="423"/>
      <c r="D170" s="131"/>
      <c r="E170" s="253"/>
      <c r="F170" s="326"/>
      <c r="G170" s="41"/>
      <c r="H170" s="336"/>
      <c r="I170" s="331"/>
    </row>
    <row r="171" spans="1:9" s="242" customFormat="1" x14ac:dyDescent="0.3">
      <c r="A171" s="421" t="s">
        <v>1184</v>
      </c>
      <c r="B171" s="422" t="s">
        <v>1185</v>
      </c>
      <c r="C171" s="423" t="s">
        <v>1</v>
      </c>
      <c r="D171" s="131">
        <f>I169</f>
        <v>100000</v>
      </c>
      <c r="E171" s="253"/>
      <c r="F171" s="326">
        <f t="shared" si="3"/>
        <v>0</v>
      </c>
      <c r="G171" s="41"/>
      <c r="H171" s="239"/>
      <c r="I171" s="331">
        <f>H171*D171</f>
        <v>0</v>
      </c>
    </row>
    <row r="172" spans="1:9" x14ac:dyDescent="0.3">
      <c r="A172" s="190"/>
      <c r="B172" s="78"/>
      <c r="C172" s="79"/>
      <c r="D172" s="131"/>
      <c r="E172" s="132"/>
      <c r="F172" s="326"/>
      <c r="G172" s="41"/>
      <c r="H172" s="336"/>
      <c r="I172" s="331"/>
    </row>
    <row r="173" spans="1:9" x14ac:dyDescent="0.3">
      <c r="A173" s="75" t="s">
        <v>191</v>
      </c>
      <c r="B173" s="21" t="s">
        <v>777</v>
      </c>
      <c r="C173" s="68"/>
      <c r="D173" s="75"/>
      <c r="E173" s="104"/>
      <c r="F173" s="122"/>
      <c r="G173" s="41"/>
      <c r="H173" s="336"/>
      <c r="I173" s="331"/>
    </row>
    <row r="174" spans="1:9" x14ac:dyDescent="0.3">
      <c r="A174" s="75"/>
      <c r="B174" s="21"/>
      <c r="C174" s="68"/>
      <c r="D174" s="134"/>
      <c r="E174" s="104"/>
      <c r="F174" s="122"/>
      <c r="G174" s="41"/>
      <c r="H174" s="336"/>
      <c r="I174" s="331"/>
    </row>
    <row r="175" spans="1:9" x14ac:dyDescent="0.3">
      <c r="A175" s="75" t="s">
        <v>192</v>
      </c>
      <c r="B175" s="21" t="s">
        <v>193</v>
      </c>
      <c r="C175" s="68" t="s">
        <v>2</v>
      </c>
      <c r="D175" s="75">
        <v>1</v>
      </c>
      <c r="E175" s="104">
        <v>25000</v>
      </c>
      <c r="F175" s="122">
        <f>E175*D175</f>
        <v>25000</v>
      </c>
      <c r="G175" s="41"/>
      <c r="H175" s="336"/>
      <c r="I175" s="331">
        <f t="shared" si="2"/>
        <v>0</v>
      </c>
    </row>
    <row r="176" spans="1:9" x14ac:dyDescent="0.3">
      <c r="A176" s="75"/>
      <c r="B176" s="21"/>
      <c r="C176" s="68"/>
      <c r="D176" s="75"/>
      <c r="E176" s="104"/>
      <c r="F176" s="122"/>
      <c r="G176" s="41"/>
      <c r="H176" s="336"/>
      <c r="I176" s="331"/>
    </row>
    <row r="177" spans="1:9" x14ac:dyDescent="0.3">
      <c r="A177" s="75" t="s">
        <v>194</v>
      </c>
      <c r="B177" s="21" t="s">
        <v>195</v>
      </c>
      <c r="C177" s="68" t="s">
        <v>3</v>
      </c>
      <c r="D177" s="75">
        <v>18</v>
      </c>
      <c r="E177" s="104">
        <v>10000</v>
      </c>
      <c r="F177" s="122">
        <f>E177*D177</f>
        <v>180000</v>
      </c>
      <c r="G177" s="41"/>
      <c r="H177" s="336"/>
      <c r="I177" s="331">
        <f t="shared" si="2"/>
        <v>0</v>
      </c>
    </row>
    <row r="178" spans="1:9" x14ac:dyDescent="0.3">
      <c r="A178" s="75"/>
      <c r="B178" s="22"/>
      <c r="C178" s="68"/>
      <c r="D178" s="75"/>
      <c r="E178" s="104"/>
      <c r="F178" s="122"/>
      <c r="G178" s="41"/>
      <c r="H178" s="336"/>
      <c r="I178" s="331"/>
    </row>
    <row r="179" spans="1:9" x14ac:dyDescent="0.3">
      <c r="A179" s="192" t="s">
        <v>778</v>
      </c>
      <c r="B179" s="135" t="s">
        <v>779</v>
      </c>
      <c r="C179" s="136"/>
      <c r="D179" s="136"/>
      <c r="E179" s="136"/>
      <c r="F179" s="327" t="s">
        <v>780</v>
      </c>
      <c r="G179" s="327" t="s">
        <v>780</v>
      </c>
      <c r="H179" s="327" t="s">
        <v>780</v>
      </c>
      <c r="I179" s="327" t="s">
        <v>780</v>
      </c>
    </row>
    <row r="180" spans="1:9" x14ac:dyDescent="0.3">
      <c r="A180" s="75"/>
      <c r="B180" s="22"/>
      <c r="C180" s="68"/>
      <c r="D180" s="75"/>
      <c r="E180" s="104"/>
      <c r="F180" s="122"/>
      <c r="G180" s="41"/>
      <c r="H180" s="336"/>
      <c r="I180" s="331"/>
    </row>
    <row r="181" spans="1:9" s="118" customFormat="1" x14ac:dyDescent="0.3">
      <c r="A181" s="190" t="s">
        <v>781</v>
      </c>
      <c r="B181" s="78" t="s">
        <v>782</v>
      </c>
      <c r="C181" s="79"/>
      <c r="D181" s="138"/>
      <c r="E181" s="341"/>
      <c r="F181" s="326"/>
      <c r="G181" s="41"/>
      <c r="H181" s="336"/>
      <c r="I181" s="331"/>
    </row>
    <row r="182" spans="1:9" x14ac:dyDescent="0.3">
      <c r="A182" s="190"/>
      <c r="B182" s="78"/>
      <c r="C182" s="79"/>
      <c r="D182" s="138"/>
      <c r="E182" s="124"/>
      <c r="F182" s="326"/>
      <c r="G182" s="41"/>
      <c r="H182" s="336"/>
      <c r="I182" s="331"/>
    </row>
    <row r="183" spans="1:9" x14ac:dyDescent="0.3">
      <c r="A183" s="190" t="s">
        <v>783</v>
      </c>
      <c r="B183" s="78" t="s">
        <v>784</v>
      </c>
      <c r="C183" s="79" t="s">
        <v>2</v>
      </c>
      <c r="D183" s="138">
        <v>1</v>
      </c>
      <c r="E183" s="124">
        <v>20000</v>
      </c>
      <c r="F183" s="326">
        <f>D183*E183</f>
        <v>20000</v>
      </c>
      <c r="G183" s="41"/>
      <c r="H183" s="336"/>
      <c r="I183" s="331">
        <f t="shared" si="2"/>
        <v>0</v>
      </c>
    </row>
    <row r="184" spans="1:9" x14ac:dyDescent="0.3">
      <c r="A184" s="190"/>
      <c r="B184" s="78"/>
      <c r="C184" s="79"/>
      <c r="D184" s="138"/>
      <c r="E184" s="124"/>
      <c r="F184" s="326"/>
      <c r="G184" s="41"/>
      <c r="H184" s="336"/>
      <c r="I184" s="331"/>
    </row>
    <row r="185" spans="1:9" x14ac:dyDescent="0.3">
      <c r="A185" s="190" t="s">
        <v>785</v>
      </c>
      <c r="B185" s="78" t="s">
        <v>786</v>
      </c>
      <c r="C185" s="79" t="s">
        <v>4</v>
      </c>
      <c r="D185" s="124">
        <v>300000</v>
      </c>
      <c r="E185" s="124">
        <v>250000</v>
      </c>
      <c r="F185" s="326">
        <f>D185*E185</f>
        <v>75000000000</v>
      </c>
      <c r="G185" s="41"/>
      <c r="H185" s="457">
        <v>1</v>
      </c>
      <c r="I185" s="331">
        <f t="shared" si="2"/>
        <v>300000</v>
      </c>
    </row>
    <row r="186" spans="1:9" x14ac:dyDescent="0.3">
      <c r="A186" s="190"/>
      <c r="B186" s="78"/>
      <c r="C186" s="79"/>
      <c r="D186" s="138"/>
      <c r="E186" s="124"/>
      <c r="F186" s="326"/>
      <c r="G186" s="41"/>
      <c r="H186" s="336"/>
      <c r="I186" s="331"/>
    </row>
    <row r="187" spans="1:9" x14ac:dyDescent="0.3">
      <c r="A187" s="190" t="s">
        <v>787</v>
      </c>
      <c r="B187" s="139" t="s">
        <v>788</v>
      </c>
      <c r="C187" s="79" t="s">
        <v>1</v>
      </c>
      <c r="D187" s="124">
        <v>300000</v>
      </c>
      <c r="E187" s="140">
        <v>0.1</v>
      </c>
      <c r="F187" s="326">
        <f>D187*E187</f>
        <v>30000</v>
      </c>
      <c r="G187" s="41"/>
      <c r="H187" s="239"/>
      <c r="I187" s="331">
        <f t="shared" si="2"/>
        <v>0</v>
      </c>
    </row>
    <row r="188" spans="1:9" x14ac:dyDescent="0.3">
      <c r="A188" s="190"/>
      <c r="B188" s="141"/>
      <c r="C188" s="142"/>
      <c r="D188" s="138"/>
      <c r="E188" s="124"/>
      <c r="F188" s="326"/>
      <c r="G188" s="41"/>
      <c r="H188" s="336"/>
      <c r="I188" s="331"/>
    </row>
    <row r="189" spans="1:9" x14ac:dyDescent="0.3">
      <c r="A189" s="190" t="s">
        <v>789</v>
      </c>
      <c r="B189" s="78" t="s">
        <v>790</v>
      </c>
      <c r="C189" s="79" t="s">
        <v>0</v>
      </c>
      <c r="D189" s="124">
        <v>300000</v>
      </c>
      <c r="E189" s="124">
        <v>200000</v>
      </c>
      <c r="F189" s="326">
        <f>D189*E189</f>
        <v>60000000000</v>
      </c>
      <c r="G189" s="41"/>
      <c r="H189" s="457">
        <v>1</v>
      </c>
      <c r="I189" s="331">
        <f t="shared" si="2"/>
        <v>300000</v>
      </c>
    </row>
    <row r="190" spans="1:9" x14ac:dyDescent="0.3">
      <c r="A190" s="190"/>
      <c r="B190" s="141"/>
      <c r="C190" s="142"/>
      <c r="D190" s="138"/>
      <c r="E190" s="124"/>
      <c r="F190" s="326"/>
      <c r="G190" s="41"/>
      <c r="H190" s="336"/>
      <c r="I190" s="331"/>
    </row>
    <row r="191" spans="1:9" x14ac:dyDescent="0.3">
      <c r="A191" s="190" t="s">
        <v>791</v>
      </c>
      <c r="B191" s="78" t="s">
        <v>1207</v>
      </c>
      <c r="C191" s="142"/>
      <c r="D191" s="138"/>
      <c r="E191" s="124"/>
      <c r="F191" s="326"/>
      <c r="G191" s="41"/>
      <c r="H191" s="336"/>
      <c r="I191" s="331"/>
    </row>
    <row r="192" spans="1:9" x14ac:dyDescent="0.3">
      <c r="A192" s="190"/>
      <c r="B192" s="141"/>
      <c r="C192" s="142"/>
      <c r="D192" s="138"/>
      <c r="E192" s="124"/>
      <c r="F192" s="326"/>
      <c r="G192" s="41"/>
      <c r="H192" s="336"/>
      <c r="I192" s="331"/>
    </row>
    <row r="193" spans="1:9" ht="28.8" x14ac:dyDescent="0.3">
      <c r="A193" s="190" t="s">
        <v>792</v>
      </c>
      <c r="B193" s="78" t="s">
        <v>793</v>
      </c>
      <c r="C193" s="79" t="s">
        <v>4</v>
      </c>
      <c r="D193" s="124">
        <v>100000</v>
      </c>
      <c r="E193" s="124">
        <v>50000</v>
      </c>
      <c r="F193" s="326">
        <f>D193*E193</f>
        <v>5000000000</v>
      </c>
      <c r="G193" s="41"/>
      <c r="H193" s="457">
        <v>1</v>
      </c>
      <c r="I193" s="331">
        <f t="shared" si="2"/>
        <v>100000</v>
      </c>
    </row>
    <row r="194" spans="1:9" x14ac:dyDescent="0.3">
      <c r="A194" s="190"/>
      <c r="B194" s="78"/>
      <c r="C194" s="79"/>
      <c r="D194" s="138"/>
      <c r="E194" s="124"/>
      <c r="F194" s="326"/>
      <c r="G194" s="41"/>
      <c r="H194" s="336"/>
      <c r="I194" s="331"/>
    </row>
    <row r="195" spans="1:9" x14ac:dyDescent="0.3">
      <c r="A195" s="190" t="s">
        <v>1142</v>
      </c>
      <c r="B195" s="139" t="s">
        <v>1141</v>
      </c>
      <c r="C195" s="79" t="s">
        <v>1</v>
      </c>
      <c r="D195" s="124">
        <f>I193</f>
        <v>100000</v>
      </c>
      <c r="E195" s="140">
        <v>0.1</v>
      </c>
      <c r="F195" s="326">
        <f>D195*E195</f>
        <v>10000</v>
      </c>
      <c r="G195" s="41"/>
      <c r="H195" s="239"/>
      <c r="I195" s="331">
        <f>H195*I193</f>
        <v>0</v>
      </c>
    </row>
    <row r="196" spans="1:9" x14ac:dyDescent="0.3">
      <c r="A196" s="190"/>
      <c r="B196" s="139"/>
      <c r="C196" s="79"/>
      <c r="D196" s="124"/>
      <c r="E196" s="140"/>
      <c r="F196" s="326"/>
      <c r="G196" s="41"/>
      <c r="H196" s="336"/>
      <c r="I196" s="331"/>
    </row>
    <row r="197" spans="1:9" x14ac:dyDescent="0.3">
      <c r="A197" s="190" t="s">
        <v>1091</v>
      </c>
      <c r="B197" s="78" t="s">
        <v>1092</v>
      </c>
      <c r="C197" s="79" t="s">
        <v>2</v>
      </c>
      <c r="D197" s="138">
        <v>1</v>
      </c>
      <c r="E197" s="124">
        <v>5000</v>
      </c>
      <c r="F197" s="326">
        <f>D197*E197</f>
        <v>5000</v>
      </c>
      <c r="G197" s="41"/>
      <c r="H197" s="336"/>
      <c r="I197" s="331">
        <f t="shared" si="2"/>
        <v>0</v>
      </c>
    </row>
    <row r="198" spans="1:9" x14ac:dyDescent="0.3">
      <c r="A198" s="190"/>
      <c r="B198" s="78"/>
      <c r="C198" s="79"/>
      <c r="D198" s="138"/>
      <c r="E198" s="124"/>
      <c r="F198" s="326"/>
      <c r="G198" s="41"/>
      <c r="H198" s="336"/>
      <c r="I198" s="331"/>
    </row>
    <row r="199" spans="1:9" s="118" customFormat="1" x14ac:dyDescent="0.3">
      <c r="A199" s="244" t="s">
        <v>401</v>
      </c>
      <c r="B199" s="143" t="s">
        <v>91</v>
      </c>
      <c r="C199" s="76"/>
      <c r="D199" s="77"/>
      <c r="E199" s="105"/>
      <c r="F199" s="325"/>
      <c r="G199" s="337"/>
      <c r="H199" s="460"/>
      <c r="I199" s="335"/>
    </row>
    <row r="200" spans="1:9" x14ac:dyDescent="0.3">
      <c r="A200" s="75"/>
      <c r="B200" s="22"/>
      <c r="C200" s="68"/>
      <c r="D200" s="75"/>
      <c r="E200" s="104"/>
      <c r="F200" s="122"/>
      <c r="G200" s="41"/>
      <c r="H200" s="336"/>
      <c r="I200" s="331"/>
    </row>
    <row r="201" spans="1:9" ht="28.8" x14ac:dyDescent="0.3">
      <c r="A201" s="80" t="s">
        <v>1078</v>
      </c>
      <c r="B201" s="22" t="s">
        <v>1079</v>
      </c>
      <c r="C201" s="68"/>
      <c r="D201" s="75"/>
      <c r="E201" s="101"/>
      <c r="F201" s="328"/>
      <c r="G201" s="41"/>
      <c r="H201" s="336"/>
      <c r="I201" s="331"/>
    </row>
    <row r="202" spans="1:9" x14ac:dyDescent="0.3">
      <c r="A202" s="80"/>
      <c r="B202" s="22"/>
      <c r="C202" s="68"/>
      <c r="D202" s="75"/>
      <c r="E202" s="101"/>
      <c r="F202" s="328"/>
      <c r="G202" s="41"/>
      <c r="H202" s="336"/>
      <c r="I202" s="331"/>
    </row>
    <row r="203" spans="1:9" x14ac:dyDescent="0.3">
      <c r="A203" s="80" t="s">
        <v>1080</v>
      </c>
      <c r="B203" s="22" t="s">
        <v>1081</v>
      </c>
      <c r="C203" s="68" t="s">
        <v>0</v>
      </c>
      <c r="D203" s="317">
        <v>300000</v>
      </c>
      <c r="E203" s="101">
        <v>250000</v>
      </c>
      <c r="F203" s="328">
        <f>E203*D203</f>
        <v>75000000000</v>
      </c>
      <c r="G203" s="41"/>
      <c r="H203" s="457">
        <v>1</v>
      </c>
      <c r="I203" s="331">
        <f t="shared" ref="I203:I263" si="4">H203*D203</f>
        <v>300000</v>
      </c>
    </row>
    <row r="204" spans="1:9" x14ac:dyDescent="0.3">
      <c r="A204" s="80"/>
      <c r="B204" s="22"/>
      <c r="C204" s="68"/>
      <c r="D204" s="75"/>
      <c r="E204" s="101"/>
      <c r="F204" s="328"/>
      <c r="G204" s="41"/>
      <c r="H204" s="336"/>
      <c r="I204" s="331"/>
    </row>
    <row r="205" spans="1:9" x14ac:dyDescent="0.3">
      <c r="A205" s="80" t="s">
        <v>1082</v>
      </c>
      <c r="B205" s="22" t="s">
        <v>1083</v>
      </c>
      <c r="C205" s="68" t="s">
        <v>1</v>
      </c>
      <c r="D205" s="107">
        <f>I203</f>
        <v>300000</v>
      </c>
      <c r="E205" s="247">
        <v>0.1</v>
      </c>
      <c r="F205" s="328">
        <f>E205*D205</f>
        <v>30000</v>
      </c>
      <c r="G205" s="41"/>
      <c r="H205" s="239"/>
      <c r="I205" s="331">
        <f>I203*H205</f>
        <v>0</v>
      </c>
    </row>
    <row r="206" spans="1:9" x14ac:dyDescent="0.3">
      <c r="A206" s="80"/>
      <c r="B206" s="22"/>
      <c r="C206" s="68"/>
      <c r="D206" s="75"/>
      <c r="E206" s="104"/>
      <c r="F206" s="122"/>
      <c r="G206" s="41"/>
      <c r="H206" s="336"/>
      <c r="I206" s="331"/>
    </row>
    <row r="207" spans="1:9" s="118" customFormat="1" x14ac:dyDescent="0.3">
      <c r="A207" s="245" t="s">
        <v>836</v>
      </c>
      <c r="B207" s="143" t="s">
        <v>837</v>
      </c>
      <c r="C207" s="76"/>
      <c r="D207" s="77"/>
      <c r="E207" s="105"/>
      <c r="F207" s="325"/>
      <c r="G207" s="337"/>
      <c r="H207" s="460"/>
      <c r="I207" s="335"/>
    </row>
    <row r="208" spans="1:9" x14ac:dyDescent="0.3">
      <c r="A208" s="80"/>
      <c r="B208" s="22"/>
      <c r="C208" s="68"/>
      <c r="D208" s="75"/>
      <c r="E208" s="104"/>
      <c r="F208" s="122"/>
      <c r="G208" s="41"/>
      <c r="H208" s="336"/>
      <c r="I208" s="331"/>
    </row>
    <row r="209" spans="1:10" ht="28.8" x14ac:dyDescent="0.3">
      <c r="A209" s="80" t="s">
        <v>838</v>
      </c>
      <c r="B209" s="22" t="s">
        <v>1059</v>
      </c>
      <c r="C209" s="68"/>
      <c r="D209" s="75"/>
      <c r="E209" s="104"/>
      <c r="F209" s="122"/>
      <c r="G209" s="41"/>
      <c r="H209" s="336"/>
      <c r="I209" s="331"/>
    </row>
    <row r="210" spans="1:10" x14ac:dyDescent="0.3">
      <c r="A210" s="80"/>
      <c r="B210" s="22"/>
      <c r="C210" s="68"/>
      <c r="D210" s="75"/>
      <c r="E210" s="104"/>
      <c r="F210" s="122"/>
      <c r="G210" s="41"/>
      <c r="H210" s="336"/>
      <c r="I210" s="331"/>
    </row>
    <row r="211" spans="1:10" x14ac:dyDescent="0.3">
      <c r="A211" s="80" t="s">
        <v>839</v>
      </c>
      <c r="B211" s="22" t="s">
        <v>840</v>
      </c>
      <c r="C211" s="68"/>
      <c r="D211" s="75"/>
      <c r="E211" s="104"/>
      <c r="F211" s="122"/>
      <c r="G211" s="41"/>
      <c r="H211" s="336"/>
      <c r="I211" s="331"/>
    </row>
    <row r="212" spans="1:10" x14ac:dyDescent="0.3">
      <c r="A212" s="80"/>
      <c r="B212" s="22"/>
      <c r="C212" s="68"/>
      <c r="D212" s="75"/>
      <c r="E212" s="104"/>
      <c r="F212" s="122"/>
      <c r="G212" s="41"/>
      <c r="H212" s="336"/>
      <c r="I212" s="331"/>
    </row>
    <row r="213" spans="1:10" x14ac:dyDescent="0.3">
      <c r="A213" s="80" t="s">
        <v>213</v>
      </c>
      <c r="B213" s="22" t="s">
        <v>1116</v>
      </c>
      <c r="C213" s="68" t="s">
        <v>9</v>
      </c>
      <c r="D213" s="75">
        <v>6000</v>
      </c>
      <c r="E213" s="104">
        <v>800</v>
      </c>
      <c r="F213" s="122">
        <f>E213*D213</f>
        <v>4800000</v>
      </c>
      <c r="G213" s="41"/>
      <c r="H213" s="336"/>
      <c r="I213" s="331">
        <f t="shared" si="4"/>
        <v>0</v>
      </c>
    </row>
    <row r="214" spans="1:10" x14ac:dyDescent="0.3">
      <c r="A214" s="80"/>
      <c r="B214" s="22"/>
      <c r="C214" s="68"/>
      <c r="D214" s="75"/>
      <c r="E214" s="104"/>
      <c r="F214" s="122"/>
      <c r="G214" s="41"/>
      <c r="H214" s="336"/>
      <c r="I214" s="331"/>
    </row>
    <row r="215" spans="1:10" x14ac:dyDescent="0.3">
      <c r="A215" s="80" t="s">
        <v>361</v>
      </c>
      <c r="B215" s="22" t="s">
        <v>845</v>
      </c>
      <c r="C215" s="68" t="s">
        <v>9</v>
      </c>
      <c r="D215" s="75">
        <v>10500</v>
      </c>
      <c r="E215" s="104">
        <v>600</v>
      </c>
      <c r="F215" s="122">
        <f>E215*D215</f>
        <v>6300000</v>
      </c>
      <c r="G215" s="41"/>
      <c r="H215" s="336"/>
      <c r="I215" s="331">
        <f t="shared" si="4"/>
        <v>0</v>
      </c>
    </row>
    <row r="216" spans="1:10" x14ac:dyDescent="0.3">
      <c r="A216" s="80"/>
      <c r="B216" s="22"/>
      <c r="C216" s="68"/>
      <c r="D216" s="75"/>
      <c r="E216" s="104"/>
      <c r="F216" s="122"/>
      <c r="G216" s="41"/>
      <c r="H216" s="336"/>
      <c r="I216" s="331"/>
    </row>
    <row r="217" spans="1:10" x14ac:dyDescent="0.3">
      <c r="A217" s="80" t="s">
        <v>454</v>
      </c>
      <c r="B217" s="22" t="s">
        <v>842</v>
      </c>
      <c r="C217" s="68" t="s">
        <v>9</v>
      </c>
      <c r="D217" s="75">
        <v>6500</v>
      </c>
      <c r="E217" s="104">
        <v>500</v>
      </c>
      <c r="F217" s="122">
        <f>E217*D217</f>
        <v>3250000</v>
      </c>
      <c r="G217" s="41"/>
      <c r="H217" s="336"/>
      <c r="I217" s="331">
        <f t="shared" si="4"/>
        <v>0</v>
      </c>
    </row>
    <row r="218" spans="1:10" x14ac:dyDescent="0.3">
      <c r="A218" s="80"/>
      <c r="B218" s="22"/>
      <c r="C218" s="68"/>
      <c r="D218" s="75"/>
      <c r="E218" s="104"/>
      <c r="F218" s="122"/>
      <c r="G218" s="41"/>
      <c r="H218" s="336"/>
      <c r="I218" s="331"/>
    </row>
    <row r="219" spans="1:10" x14ac:dyDescent="0.3">
      <c r="A219" s="80" t="s">
        <v>844</v>
      </c>
      <c r="B219" s="22" t="s">
        <v>841</v>
      </c>
      <c r="C219" s="68" t="s">
        <v>9</v>
      </c>
      <c r="D219" s="75">
        <v>6800</v>
      </c>
      <c r="E219" s="104">
        <v>400</v>
      </c>
      <c r="F219" s="122">
        <f>E219*D219</f>
        <v>2720000</v>
      </c>
      <c r="G219" s="41"/>
      <c r="H219" s="336"/>
      <c r="I219" s="331">
        <f t="shared" si="4"/>
        <v>0</v>
      </c>
    </row>
    <row r="220" spans="1:10" x14ac:dyDescent="0.3">
      <c r="A220" s="80"/>
      <c r="B220" s="22"/>
      <c r="C220" s="68"/>
      <c r="D220" s="75"/>
      <c r="E220" s="104"/>
      <c r="F220" s="122"/>
      <c r="G220" s="41"/>
      <c r="H220" s="336"/>
      <c r="I220" s="331"/>
    </row>
    <row r="221" spans="1:10" x14ac:dyDescent="0.3">
      <c r="A221" s="80" t="s">
        <v>843</v>
      </c>
      <c r="B221" s="45" t="s">
        <v>846</v>
      </c>
      <c r="C221" s="68"/>
      <c r="D221" s="75"/>
      <c r="F221" s="122"/>
      <c r="G221" s="41"/>
      <c r="H221" s="336"/>
      <c r="I221" s="331"/>
    </row>
    <row r="222" spans="1:10" x14ac:dyDescent="0.3">
      <c r="A222" s="80"/>
      <c r="C222" s="68"/>
      <c r="D222" s="75"/>
      <c r="F222" s="122"/>
      <c r="G222" s="41"/>
      <c r="H222" s="336"/>
      <c r="I222" s="331"/>
    </row>
    <row r="223" spans="1:10" x14ac:dyDescent="0.3">
      <c r="A223" s="80" t="s">
        <v>847</v>
      </c>
      <c r="B223" s="45" t="s">
        <v>848</v>
      </c>
      <c r="C223" s="68" t="s">
        <v>22</v>
      </c>
      <c r="D223" s="75">
        <v>800</v>
      </c>
      <c r="E223" s="145">
        <v>2000</v>
      </c>
      <c r="F223" s="122">
        <f>E223*D223</f>
        <v>1600000</v>
      </c>
      <c r="G223" s="41"/>
      <c r="H223" s="336"/>
      <c r="I223" s="331">
        <f t="shared" si="4"/>
        <v>0</v>
      </c>
      <c r="J223" s="256">
        <f>SUM(I213:I223)</f>
        <v>0</v>
      </c>
    </row>
    <row r="224" spans="1:10" x14ac:dyDescent="0.3">
      <c r="A224" s="80"/>
      <c r="C224" s="68"/>
      <c r="D224" s="75"/>
      <c r="F224" s="122"/>
      <c r="G224" s="41"/>
      <c r="H224" s="336"/>
      <c r="I224" s="331"/>
    </row>
    <row r="225" spans="1:9" s="118" customFormat="1" x14ac:dyDescent="0.3">
      <c r="A225" s="245" t="s">
        <v>849</v>
      </c>
      <c r="B225" s="146" t="s">
        <v>850</v>
      </c>
      <c r="C225" s="137"/>
      <c r="D225" s="77"/>
      <c r="E225" s="105"/>
      <c r="F225" s="325"/>
      <c r="G225" s="337"/>
      <c r="H225" s="460"/>
      <c r="I225" s="335"/>
    </row>
    <row r="226" spans="1:9" x14ac:dyDescent="0.3">
      <c r="A226" s="190"/>
      <c r="B226" s="78"/>
      <c r="C226" s="79"/>
      <c r="D226" s="75"/>
      <c r="E226" s="104"/>
      <c r="F226" s="122"/>
      <c r="G226" s="41"/>
      <c r="H226" s="336"/>
      <c r="I226" s="331"/>
    </row>
    <row r="227" spans="1:9" ht="28.8" x14ac:dyDescent="0.3">
      <c r="A227" s="190" t="s">
        <v>851</v>
      </c>
      <c r="B227" s="78" t="s">
        <v>852</v>
      </c>
      <c r="C227" s="79" t="s">
        <v>6</v>
      </c>
      <c r="D227" s="75">
        <v>1</v>
      </c>
      <c r="E227" s="104">
        <v>5000</v>
      </c>
      <c r="F227" s="122">
        <f>E227*D227</f>
        <v>5000</v>
      </c>
      <c r="G227" s="41"/>
      <c r="H227" s="336"/>
      <c r="I227" s="331">
        <f t="shared" si="4"/>
        <v>0</v>
      </c>
    </row>
    <row r="228" spans="1:9" x14ac:dyDescent="0.3">
      <c r="A228" s="80"/>
      <c r="B228" s="22"/>
      <c r="C228" s="68"/>
      <c r="D228" s="75"/>
      <c r="E228" s="104"/>
      <c r="F228" s="122"/>
      <c r="G228" s="41"/>
      <c r="H228" s="336"/>
      <c r="I228" s="331"/>
    </row>
    <row r="229" spans="1:9" x14ac:dyDescent="0.3">
      <c r="A229" s="80" t="s">
        <v>853</v>
      </c>
      <c r="B229" s="22" t="s">
        <v>854</v>
      </c>
      <c r="C229" s="68"/>
      <c r="D229" s="75"/>
      <c r="E229" s="104"/>
      <c r="F229" s="122"/>
      <c r="G229" s="41"/>
      <c r="H229" s="336"/>
      <c r="I229" s="331"/>
    </row>
    <row r="230" spans="1:9" x14ac:dyDescent="0.3">
      <c r="A230" s="80"/>
      <c r="B230" s="22"/>
      <c r="C230" s="68"/>
      <c r="D230" s="75"/>
      <c r="E230" s="104"/>
      <c r="F230" s="122"/>
      <c r="G230" s="41"/>
      <c r="H230" s="336"/>
      <c r="I230" s="331"/>
    </row>
    <row r="231" spans="1:9" x14ac:dyDescent="0.3">
      <c r="A231" s="190" t="s">
        <v>855</v>
      </c>
      <c r="B231" s="78" t="s">
        <v>856</v>
      </c>
      <c r="C231" s="68"/>
      <c r="D231" s="75"/>
      <c r="E231" s="104"/>
      <c r="F231" s="122"/>
      <c r="G231" s="41"/>
      <c r="H231" s="336"/>
      <c r="I231" s="331"/>
    </row>
    <row r="232" spans="1:9" x14ac:dyDescent="0.3">
      <c r="A232" s="80"/>
      <c r="B232" s="22"/>
      <c r="C232" s="68"/>
      <c r="D232" s="75"/>
      <c r="E232" s="104"/>
      <c r="F232" s="122"/>
      <c r="G232" s="41"/>
      <c r="H232" s="336"/>
      <c r="I232" s="331"/>
    </row>
    <row r="233" spans="1:9" ht="31.2" customHeight="1" x14ac:dyDescent="0.3">
      <c r="A233" s="190" t="s">
        <v>211</v>
      </c>
      <c r="B233" s="78" t="s">
        <v>1118</v>
      </c>
      <c r="C233" s="79" t="s">
        <v>913</v>
      </c>
      <c r="D233" s="75">
        <v>6800</v>
      </c>
      <c r="E233" s="104">
        <v>100</v>
      </c>
      <c r="F233" s="122">
        <f>E233*D233</f>
        <v>680000</v>
      </c>
      <c r="G233" s="41"/>
      <c r="H233" s="336"/>
      <c r="I233" s="331">
        <f t="shared" si="4"/>
        <v>0</v>
      </c>
    </row>
    <row r="234" spans="1:9" x14ac:dyDescent="0.3">
      <c r="A234" s="190"/>
      <c r="B234" s="78"/>
      <c r="C234" s="79"/>
      <c r="D234" s="75"/>
      <c r="E234" s="104"/>
      <c r="F234" s="122"/>
      <c r="G234" s="41"/>
      <c r="H234" s="336"/>
      <c r="I234" s="331"/>
    </row>
    <row r="235" spans="1:9" ht="16.2" x14ac:dyDescent="0.3">
      <c r="A235" s="190" t="s">
        <v>215</v>
      </c>
      <c r="B235" s="78" t="s">
        <v>1119</v>
      </c>
      <c r="C235" s="79" t="s">
        <v>1027</v>
      </c>
      <c r="D235" s="75">
        <v>6500</v>
      </c>
      <c r="E235" s="104">
        <v>125</v>
      </c>
      <c r="F235" s="122">
        <f>E235*D235</f>
        <v>812500</v>
      </c>
      <c r="G235" s="41"/>
      <c r="H235" s="336"/>
      <c r="I235" s="331">
        <f t="shared" si="4"/>
        <v>0</v>
      </c>
    </row>
    <row r="236" spans="1:9" x14ac:dyDescent="0.3">
      <c r="A236" s="190"/>
      <c r="B236" s="78"/>
      <c r="C236" s="79"/>
      <c r="D236" s="75"/>
      <c r="E236" s="104"/>
      <c r="F236" s="122"/>
      <c r="G236" s="41"/>
      <c r="H236" s="336"/>
      <c r="I236" s="331"/>
    </row>
    <row r="237" spans="1:9" ht="28.8" x14ac:dyDescent="0.3">
      <c r="A237" s="190" t="s">
        <v>844</v>
      </c>
      <c r="B237" s="78" t="s">
        <v>1120</v>
      </c>
      <c r="C237" s="79" t="s">
        <v>1027</v>
      </c>
      <c r="D237" s="75">
        <v>10500</v>
      </c>
      <c r="E237" s="104">
        <v>125</v>
      </c>
      <c r="F237" s="122">
        <f>E237*D237</f>
        <v>1312500</v>
      </c>
      <c r="G237" s="41"/>
      <c r="H237" s="336"/>
      <c r="I237" s="331">
        <f t="shared" si="4"/>
        <v>0</v>
      </c>
    </row>
    <row r="238" spans="1:9" x14ac:dyDescent="0.3">
      <c r="A238" s="190"/>
      <c r="B238" s="78"/>
      <c r="C238" s="79"/>
      <c r="D238" s="75"/>
      <c r="E238" s="104"/>
      <c r="F238" s="122"/>
      <c r="G238" s="41"/>
      <c r="H238" s="336"/>
      <c r="I238" s="331"/>
    </row>
    <row r="239" spans="1:9" ht="16.2" x14ac:dyDescent="0.3">
      <c r="A239" s="190" t="s">
        <v>1117</v>
      </c>
      <c r="B239" s="78" t="s">
        <v>1121</v>
      </c>
      <c r="C239" s="79" t="s">
        <v>1027</v>
      </c>
      <c r="D239" s="75">
        <v>6000</v>
      </c>
      <c r="E239" s="104">
        <v>125</v>
      </c>
      <c r="F239" s="122">
        <f>E239*D239</f>
        <v>750000</v>
      </c>
      <c r="G239" s="41"/>
      <c r="H239" s="336"/>
      <c r="I239" s="331">
        <f t="shared" si="4"/>
        <v>0</v>
      </c>
    </row>
    <row r="240" spans="1:9" x14ac:dyDescent="0.3">
      <c r="A240" s="80"/>
      <c r="B240" s="22"/>
      <c r="C240" s="68"/>
      <c r="D240" s="75"/>
      <c r="E240" s="104"/>
      <c r="F240" s="122"/>
      <c r="G240" s="41"/>
      <c r="H240" s="336"/>
      <c r="I240" s="331"/>
    </row>
    <row r="241" spans="1:9" x14ac:dyDescent="0.3">
      <c r="A241" s="80" t="s">
        <v>1122</v>
      </c>
      <c r="B241" s="22" t="s">
        <v>1123</v>
      </c>
      <c r="C241" s="68"/>
      <c r="D241" s="75"/>
      <c r="E241" s="104"/>
      <c r="F241" s="122"/>
      <c r="G241" s="41"/>
      <c r="H241" s="336"/>
      <c r="I241" s="331"/>
    </row>
    <row r="242" spans="1:9" x14ac:dyDescent="0.3">
      <c r="A242" s="80"/>
      <c r="B242" s="22"/>
      <c r="C242" s="68"/>
      <c r="D242" s="75"/>
      <c r="E242" s="104"/>
      <c r="F242" s="122"/>
      <c r="G242" s="41"/>
      <c r="H242" s="336"/>
      <c r="I242" s="331"/>
    </row>
    <row r="243" spans="1:9" ht="28.8" x14ac:dyDescent="0.3">
      <c r="A243" s="80" t="s">
        <v>869</v>
      </c>
      <c r="B243" s="22" t="s">
        <v>870</v>
      </c>
      <c r="C243" s="68"/>
      <c r="D243" s="75"/>
      <c r="E243" s="104"/>
      <c r="F243" s="122"/>
      <c r="G243" s="41"/>
      <c r="H243" s="336"/>
      <c r="I243" s="331"/>
    </row>
    <row r="244" spans="1:9" x14ac:dyDescent="0.3">
      <c r="A244" s="80"/>
      <c r="B244" s="22"/>
      <c r="C244" s="68"/>
      <c r="D244" s="75"/>
      <c r="E244" s="104"/>
      <c r="F244" s="122"/>
      <c r="G244" s="41"/>
      <c r="H244" s="336"/>
      <c r="I244" s="331"/>
    </row>
    <row r="245" spans="1:9" x14ac:dyDescent="0.3">
      <c r="A245" s="80" t="s">
        <v>215</v>
      </c>
      <c r="B245" s="22" t="s">
        <v>1124</v>
      </c>
      <c r="C245" s="68" t="s">
        <v>9</v>
      </c>
      <c r="D245" s="75">
        <v>250</v>
      </c>
      <c r="E245" s="104">
        <v>820</v>
      </c>
      <c r="F245" s="122">
        <f>E245*D245</f>
        <v>205000</v>
      </c>
      <c r="G245" s="41"/>
      <c r="H245" s="336"/>
      <c r="I245" s="331">
        <f t="shared" si="4"/>
        <v>0</v>
      </c>
    </row>
    <row r="246" spans="1:9" x14ac:dyDescent="0.3">
      <c r="A246" s="80"/>
      <c r="B246" s="22"/>
      <c r="C246" s="68"/>
      <c r="D246" s="75"/>
      <c r="E246" s="104"/>
      <c r="F246" s="122"/>
      <c r="G246" s="41"/>
      <c r="H246" s="336"/>
      <c r="I246" s="331"/>
    </row>
    <row r="247" spans="1:9" s="113" customFormat="1" x14ac:dyDescent="0.3">
      <c r="A247" s="147" t="s">
        <v>467</v>
      </c>
      <c r="B247" s="112" t="s">
        <v>92</v>
      </c>
      <c r="C247" s="74"/>
      <c r="D247" s="63"/>
      <c r="E247" s="103"/>
      <c r="F247" s="323"/>
      <c r="G247" s="332"/>
      <c r="H247" s="458"/>
      <c r="I247" s="333"/>
    </row>
    <row r="248" spans="1:9" x14ac:dyDescent="0.3">
      <c r="A248" s="80"/>
      <c r="B248" s="22"/>
      <c r="C248" s="68"/>
      <c r="D248" s="75"/>
      <c r="E248" s="104"/>
      <c r="F248" s="122"/>
      <c r="G248" s="41"/>
      <c r="H248" s="336"/>
      <c r="I248" s="331"/>
    </row>
    <row r="249" spans="1:9" s="118" customFormat="1" x14ac:dyDescent="0.3">
      <c r="A249" s="80" t="s">
        <v>468</v>
      </c>
      <c r="B249" s="22" t="s">
        <v>469</v>
      </c>
      <c r="C249" s="68"/>
      <c r="D249" s="75"/>
      <c r="E249" s="104"/>
      <c r="F249" s="122"/>
      <c r="G249" s="41"/>
      <c r="H249" s="336"/>
      <c r="I249" s="331"/>
    </row>
    <row r="250" spans="1:9" x14ac:dyDescent="0.3">
      <c r="A250" s="80"/>
      <c r="B250" s="22"/>
      <c r="C250" s="68"/>
      <c r="D250" s="75"/>
      <c r="E250" s="104"/>
      <c r="F250" s="122"/>
      <c r="G250" s="41"/>
      <c r="H250" s="336"/>
      <c r="I250" s="331"/>
    </row>
    <row r="251" spans="1:9" ht="28.8" x14ac:dyDescent="0.3">
      <c r="A251" s="80" t="s">
        <v>470</v>
      </c>
      <c r="B251" s="22" t="s">
        <v>93</v>
      </c>
      <c r="C251" s="68" t="s">
        <v>9</v>
      </c>
      <c r="D251" s="75">
        <v>10500</v>
      </c>
      <c r="E251" s="104">
        <v>45</v>
      </c>
      <c r="F251" s="122">
        <f>E251*D251</f>
        <v>472500</v>
      </c>
      <c r="G251" s="41"/>
      <c r="H251" s="336"/>
      <c r="I251" s="331">
        <f t="shared" si="4"/>
        <v>0</v>
      </c>
    </row>
    <row r="252" spans="1:9" x14ac:dyDescent="0.3">
      <c r="A252" s="80"/>
      <c r="B252" s="22"/>
      <c r="C252" s="68"/>
      <c r="D252" s="75"/>
      <c r="E252" s="104"/>
      <c r="F252" s="122"/>
      <c r="G252" s="41"/>
      <c r="H252" s="336"/>
      <c r="I252" s="331"/>
    </row>
    <row r="253" spans="1:9" x14ac:dyDescent="0.3">
      <c r="A253" s="80" t="s">
        <v>707</v>
      </c>
      <c r="B253" s="22" t="s">
        <v>708</v>
      </c>
      <c r="C253" s="68"/>
      <c r="D253" s="75"/>
      <c r="E253" s="104"/>
      <c r="F253" s="122"/>
      <c r="G253" s="41"/>
      <c r="H253" s="336"/>
      <c r="I253" s="331"/>
    </row>
    <row r="254" spans="1:9" x14ac:dyDescent="0.3">
      <c r="A254" s="80"/>
      <c r="B254" s="22"/>
      <c r="C254" s="68"/>
      <c r="D254" s="75"/>
      <c r="E254" s="104"/>
      <c r="F254" s="122"/>
      <c r="G254" s="41"/>
      <c r="H254" s="336"/>
      <c r="I254" s="331"/>
    </row>
    <row r="255" spans="1:9" ht="28.8" x14ac:dyDescent="0.3">
      <c r="A255" s="80" t="s">
        <v>709</v>
      </c>
      <c r="B255" s="22" t="s">
        <v>710</v>
      </c>
      <c r="C255" s="68"/>
      <c r="D255" s="75"/>
      <c r="E255" s="104"/>
      <c r="F255" s="122"/>
      <c r="G255" s="41"/>
      <c r="H255" s="336"/>
      <c r="I255" s="331"/>
    </row>
    <row r="256" spans="1:9" x14ac:dyDescent="0.3">
      <c r="A256" s="80"/>
      <c r="B256" s="22"/>
      <c r="C256" s="68"/>
      <c r="D256" s="75"/>
      <c r="E256" s="104"/>
      <c r="F256" s="122"/>
      <c r="G256" s="41"/>
      <c r="H256" s="336"/>
      <c r="I256" s="331"/>
    </row>
    <row r="257" spans="1:9" x14ac:dyDescent="0.3">
      <c r="A257" s="80" t="s">
        <v>211</v>
      </c>
      <c r="B257" s="22" t="s">
        <v>857</v>
      </c>
      <c r="C257" s="68" t="s">
        <v>22</v>
      </c>
      <c r="D257" s="75">
        <v>400</v>
      </c>
      <c r="E257" s="104">
        <v>1600</v>
      </c>
      <c r="F257" s="122">
        <f>E257*D257</f>
        <v>640000</v>
      </c>
      <c r="G257" s="41"/>
      <c r="H257" s="336"/>
      <c r="I257" s="331">
        <f t="shared" si="4"/>
        <v>0</v>
      </c>
    </row>
    <row r="258" spans="1:9" x14ac:dyDescent="0.3">
      <c r="A258" s="75"/>
      <c r="B258" s="22"/>
      <c r="C258" s="68"/>
      <c r="D258" s="75"/>
      <c r="E258" s="104"/>
      <c r="F258" s="107"/>
      <c r="G258" s="41"/>
      <c r="H258" s="336"/>
      <c r="I258" s="331"/>
    </row>
    <row r="259" spans="1:9" ht="43.2" x14ac:dyDescent="0.3">
      <c r="A259" s="75" t="s">
        <v>858</v>
      </c>
      <c r="B259" s="22" t="s">
        <v>859</v>
      </c>
      <c r="C259" s="68"/>
      <c r="D259" s="75"/>
      <c r="E259" s="104"/>
      <c r="F259" s="122"/>
      <c r="G259" s="41"/>
      <c r="H259" s="336"/>
      <c r="I259" s="331"/>
    </row>
    <row r="260" spans="1:9" x14ac:dyDescent="0.3">
      <c r="A260" s="75"/>
      <c r="B260" s="22"/>
      <c r="C260" s="68"/>
      <c r="D260" s="75"/>
      <c r="E260" s="104"/>
      <c r="F260" s="122"/>
      <c r="G260" s="41"/>
      <c r="H260" s="336"/>
      <c r="I260" s="331"/>
    </row>
    <row r="261" spans="1:9" x14ac:dyDescent="0.3">
      <c r="A261" s="75" t="s">
        <v>211</v>
      </c>
      <c r="B261" s="22" t="s">
        <v>860</v>
      </c>
      <c r="C261" s="68" t="s">
        <v>22</v>
      </c>
      <c r="D261" s="75">
        <v>400</v>
      </c>
      <c r="E261" s="104">
        <v>1600</v>
      </c>
      <c r="F261" s="122">
        <f>E261*D261</f>
        <v>640000</v>
      </c>
      <c r="G261" s="41"/>
      <c r="H261" s="336"/>
      <c r="I261" s="331">
        <f t="shared" si="4"/>
        <v>0</v>
      </c>
    </row>
    <row r="262" spans="1:9" x14ac:dyDescent="0.3">
      <c r="A262" s="75"/>
      <c r="B262" s="22"/>
      <c r="C262" s="68"/>
      <c r="D262" s="75"/>
      <c r="E262" s="104"/>
      <c r="F262" s="122"/>
      <c r="G262" s="41"/>
      <c r="H262" s="336"/>
      <c r="I262" s="331"/>
    </row>
    <row r="263" spans="1:9" x14ac:dyDescent="0.3">
      <c r="A263" s="80" t="s">
        <v>701</v>
      </c>
      <c r="B263" s="22" t="s">
        <v>94</v>
      </c>
      <c r="C263" s="68" t="s">
        <v>95</v>
      </c>
      <c r="D263" s="75">
        <v>5000</v>
      </c>
      <c r="E263" s="104">
        <v>25</v>
      </c>
      <c r="F263" s="122">
        <f>E263*D263</f>
        <v>125000</v>
      </c>
      <c r="G263" s="41"/>
      <c r="H263" s="336"/>
      <c r="I263" s="331">
        <f t="shared" si="4"/>
        <v>0</v>
      </c>
    </row>
    <row r="264" spans="1:9" x14ac:dyDescent="0.3">
      <c r="A264" s="80"/>
      <c r="C264" s="68"/>
      <c r="D264" s="75"/>
      <c r="F264" s="122"/>
      <c r="G264" s="41"/>
      <c r="H264" s="336"/>
      <c r="I264" s="331"/>
    </row>
    <row r="265" spans="1:9" x14ac:dyDescent="0.3">
      <c r="A265" s="80" t="s">
        <v>702</v>
      </c>
      <c r="B265" s="22" t="s">
        <v>703</v>
      </c>
      <c r="C265" s="68"/>
      <c r="D265" s="75"/>
      <c r="E265" s="104"/>
      <c r="F265" s="122"/>
      <c r="G265" s="41"/>
      <c r="H265" s="336"/>
      <c r="I265" s="331"/>
    </row>
    <row r="266" spans="1:9" x14ac:dyDescent="0.3">
      <c r="A266" s="80"/>
      <c r="B266" s="22"/>
      <c r="C266" s="68"/>
      <c r="D266" s="75"/>
      <c r="E266" s="104"/>
      <c r="F266" s="122"/>
      <c r="G266" s="41"/>
      <c r="H266" s="336"/>
      <c r="I266" s="331"/>
    </row>
    <row r="267" spans="1:9" x14ac:dyDescent="0.3">
      <c r="A267" s="80" t="s">
        <v>704</v>
      </c>
      <c r="B267" s="22" t="s">
        <v>593</v>
      </c>
      <c r="C267" s="68" t="s">
        <v>96</v>
      </c>
      <c r="D267" s="75">
        <v>25000</v>
      </c>
      <c r="E267" s="104">
        <v>20</v>
      </c>
      <c r="F267" s="122">
        <f>E267*D267</f>
        <v>500000</v>
      </c>
      <c r="G267" s="41"/>
      <c r="H267" s="336"/>
      <c r="I267" s="331">
        <f t="shared" ref="I267:I327" si="5">H267*D267</f>
        <v>0</v>
      </c>
    </row>
    <row r="268" spans="1:9" x14ac:dyDescent="0.3">
      <c r="A268" s="80"/>
      <c r="B268" s="22"/>
      <c r="C268" s="68"/>
      <c r="D268" s="75"/>
      <c r="E268" s="104"/>
      <c r="F268" s="122"/>
      <c r="G268" s="41"/>
      <c r="H268" s="336"/>
      <c r="I268" s="331"/>
    </row>
    <row r="269" spans="1:9" x14ac:dyDescent="0.3">
      <c r="A269" s="80" t="s">
        <v>705</v>
      </c>
      <c r="B269" s="22" t="s">
        <v>706</v>
      </c>
      <c r="C269" s="68" t="s">
        <v>9</v>
      </c>
      <c r="D269" s="75">
        <v>400</v>
      </c>
      <c r="E269" s="104">
        <v>100</v>
      </c>
      <c r="F269" s="122">
        <f>E269*D269</f>
        <v>40000</v>
      </c>
      <c r="G269" s="41"/>
      <c r="H269" s="336"/>
      <c r="I269" s="331">
        <f t="shared" si="5"/>
        <v>0</v>
      </c>
    </row>
    <row r="270" spans="1:9" x14ac:dyDescent="0.3">
      <c r="A270" s="80"/>
      <c r="B270" s="22"/>
      <c r="C270" s="68"/>
      <c r="D270" s="75"/>
      <c r="E270" s="104"/>
      <c r="F270" s="122"/>
      <c r="G270" s="41"/>
      <c r="H270" s="336"/>
      <c r="I270" s="331"/>
    </row>
    <row r="271" spans="1:9" s="113" customFormat="1" x14ac:dyDescent="0.3">
      <c r="A271" s="147" t="s">
        <v>589</v>
      </c>
      <c r="B271" s="112" t="s">
        <v>97</v>
      </c>
      <c r="C271" s="74"/>
      <c r="D271" s="63"/>
      <c r="E271" s="103"/>
      <c r="F271" s="323"/>
      <c r="G271" s="332"/>
      <c r="H271" s="458"/>
      <c r="I271" s="333"/>
    </row>
    <row r="272" spans="1:9" x14ac:dyDescent="0.3">
      <c r="A272" s="80"/>
      <c r="B272" s="22"/>
      <c r="C272" s="68"/>
      <c r="D272" s="75"/>
      <c r="E272" s="104"/>
      <c r="F272" s="122"/>
      <c r="G272" s="41"/>
      <c r="H272" s="336"/>
      <c r="I272" s="331"/>
    </row>
    <row r="273" spans="1:9" x14ac:dyDescent="0.3">
      <c r="A273" s="80" t="s">
        <v>590</v>
      </c>
      <c r="B273" s="22" t="s">
        <v>591</v>
      </c>
      <c r="C273" s="68"/>
      <c r="D273" s="75"/>
      <c r="E273" s="104"/>
      <c r="F273" s="122"/>
      <c r="G273" s="41"/>
      <c r="H273" s="336"/>
      <c r="I273" s="331"/>
    </row>
    <row r="274" spans="1:9" x14ac:dyDescent="0.3">
      <c r="A274" s="80"/>
      <c r="B274" s="22"/>
      <c r="C274" s="68"/>
      <c r="D274" s="75"/>
      <c r="E274" s="104"/>
      <c r="F274" s="122"/>
      <c r="G274" s="41"/>
      <c r="H274" s="336"/>
      <c r="I274" s="331"/>
    </row>
    <row r="275" spans="1:9" x14ac:dyDescent="0.3">
      <c r="A275" s="80" t="s">
        <v>592</v>
      </c>
      <c r="B275" s="22" t="s">
        <v>593</v>
      </c>
      <c r="C275" s="68" t="s">
        <v>96</v>
      </c>
      <c r="D275" s="75">
        <v>25000</v>
      </c>
      <c r="E275" s="104">
        <v>20</v>
      </c>
      <c r="F275" s="122">
        <f>E275*D275</f>
        <v>500000</v>
      </c>
      <c r="G275" s="41"/>
      <c r="H275" s="336"/>
      <c r="I275" s="331">
        <f t="shared" si="5"/>
        <v>0</v>
      </c>
    </row>
    <row r="276" spans="1:9" x14ac:dyDescent="0.3">
      <c r="A276" s="80"/>
      <c r="B276" s="22"/>
      <c r="C276" s="68"/>
      <c r="D276" s="75"/>
      <c r="E276" s="104"/>
      <c r="F276" s="122"/>
      <c r="G276" s="41"/>
      <c r="H276" s="336"/>
      <c r="I276" s="331"/>
    </row>
    <row r="277" spans="1:9" ht="28.8" x14ac:dyDescent="0.3">
      <c r="A277" s="80" t="s">
        <v>594</v>
      </c>
      <c r="B277" s="22" t="s">
        <v>595</v>
      </c>
      <c r="C277" s="68" t="s">
        <v>96</v>
      </c>
      <c r="D277" s="75">
        <v>2500</v>
      </c>
      <c r="E277" s="104">
        <v>10</v>
      </c>
      <c r="F277" s="122">
        <f>E277*D277</f>
        <v>25000</v>
      </c>
      <c r="G277" s="41"/>
      <c r="H277" s="336"/>
      <c r="I277" s="331">
        <f t="shared" si="5"/>
        <v>0</v>
      </c>
    </row>
    <row r="278" spans="1:9" x14ac:dyDescent="0.3">
      <c r="A278" s="80"/>
      <c r="B278" s="22"/>
      <c r="C278" s="68"/>
      <c r="D278" s="75"/>
      <c r="E278" s="104"/>
      <c r="F278" s="122"/>
      <c r="G278" s="41"/>
      <c r="H278" s="336"/>
      <c r="I278" s="331"/>
    </row>
    <row r="279" spans="1:9" s="113" customFormat="1" x14ac:dyDescent="0.3">
      <c r="A279" s="82" t="s">
        <v>596</v>
      </c>
      <c r="B279" s="148" t="s">
        <v>597</v>
      </c>
      <c r="C279" s="81"/>
      <c r="D279" s="82"/>
      <c r="E279" s="103"/>
      <c r="F279" s="323"/>
      <c r="G279" s="332"/>
      <c r="H279" s="458"/>
      <c r="I279" s="333"/>
    </row>
    <row r="280" spans="1:9" s="152" customFormat="1" x14ac:dyDescent="0.3">
      <c r="A280" s="84"/>
      <c r="B280" s="149"/>
      <c r="C280" s="83"/>
      <c r="D280" s="84"/>
      <c r="E280" s="150"/>
      <c r="F280" s="329"/>
      <c r="G280" s="338"/>
      <c r="H280" s="459"/>
      <c r="I280" s="331"/>
    </row>
    <row r="281" spans="1:9" s="241" customFormat="1" x14ac:dyDescent="0.3">
      <c r="A281" s="80" t="s">
        <v>1060</v>
      </c>
      <c r="B281" s="78" t="s">
        <v>1061</v>
      </c>
      <c r="C281" s="83"/>
      <c r="D281" s="84"/>
      <c r="E281" s="150"/>
      <c r="F281" s="329"/>
      <c r="G281" s="338"/>
      <c r="H281" s="459"/>
      <c r="I281" s="331"/>
    </row>
    <row r="282" spans="1:9" s="241" customFormat="1" x14ac:dyDescent="0.3">
      <c r="A282" s="84"/>
      <c r="B282" s="78"/>
      <c r="C282" s="83"/>
      <c r="D282" s="84"/>
      <c r="E282" s="150"/>
      <c r="F282" s="329"/>
      <c r="G282" s="338"/>
      <c r="H282" s="459"/>
      <c r="I282" s="331"/>
    </row>
    <row r="283" spans="1:9" s="241" customFormat="1" x14ac:dyDescent="0.3">
      <c r="A283" s="80" t="s">
        <v>1062</v>
      </c>
      <c r="B283" s="78" t="s">
        <v>1063</v>
      </c>
      <c r="C283" s="83"/>
      <c r="D283" s="84"/>
      <c r="E283" s="150"/>
      <c r="F283" s="329"/>
      <c r="G283" s="338"/>
      <c r="H283" s="459"/>
      <c r="I283" s="331"/>
    </row>
    <row r="284" spans="1:9" s="241" customFormat="1" x14ac:dyDescent="0.3">
      <c r="A284" s="84"/>
      <c r="B284" s="78"/>
      <c r="C284" s="83"/>
      <c r="D284" s="84"/>
      <c r="E284" s="150"/>
      <c r="F284" s="329"/>
      <c r="G284" s="338"/>
      <c r="H284" s="459"/>
      <c r="I284" s="331"/>
    </row>
    <row r="285" spans="1:9" s="241" customFormat="1" ht="43.2" x14ac:dyDescent="0.3">
      <c r="A285" s="84"/>
      <c r="B285" s="78" t="s">
        <v>1068</v>
      </c>
      <c r="C285" s="79" t="s">
        <v>2</v>
      </c>
      <c r="D285" s="79">
        <v>1</v>
      </c>
      <c r="E285" s="104">
        <v>150000</v>
      </c>
      <c r="F285" s="122">
        <f>E285*D285</f>
        <v>150000</v>
      </c>
      <c r="G285" s="338"/>
      <c r="H285" s="336"/>
      <c r="I285" s="331">
        <f t="shared" si="5"/>
        <v>0</v>
      </c>
    </row>
    <row r="286" spans="1:9" s="152" customFormat="1" x14ac:dyDescent="0.3">
      <c r="A286" s="84"/>
      <c r="B286" s="149"/>
      <c r="C286" s="83"/>
      <c r="D286" s="84"/>
      <c r="E286" s="150"/>
      <c r="F286" s="329"/>
      <c r="G286" s="338"/>
      <c r="H286" s="459"/>
      <c r="I286" s="331"/>
    </row>
    <row r="287" spans="1:9" s="152" customFormat="1" x14ac:dyDescent="0.3">
      <c r="A287" s="80" t="s">
        <v>606</v>
      </c>
      <c r="B287" s="78" t="s">
        <v>607</v>
      </c>
      <c r="C287" s="83"/>
      <c r="D287" s="84"/>
      <c r="E287" s="150"/>
      <c r="F287" s="329"/>
      <c r="G287" s="338"/>
      <c r="H287" s="459"/>
      <c r="I287" s="331"/>
    </row>
    <row r="288" spans="1:9" ht="16.95" customHeight="1" x14ac:dyDescent="0.3">
      <c r="A288" s="84"/>
      <c r="B288" s="83"/>
      <c r="C288" s="83"/>
      <c r="D288" s="84"/>
      <c r="E288" s="104"/>
      <c r="F288" s="122"/>
      <c r="G288" s="41"/>
      <c r="H288" s="336"/>
      <c r="I288" s="331"/>
    </row>
    <row r="289" spans="1:9" ht="43.95" customHeight="1" x14ac:dyDescent="0.3">
      <c r="A289" s="85" t="s">
        <v>608</v>
      </c>
      <c r="B289" s="78" t="s">
        <v>1067</v>
      </c>
      <c r="C289" s="79" t="s">
        <v>1028</v>
      </c>
      <c r="D289" s="85">
        <v>500</v>
      </c>
      <c r="E289" s="104">
        <v>300</v>
      </c>
      <c r="F289" s="122">
        <f>E289*D289</f>
        <v>150000</v>
      </c>
      <c r="G289" s="41"/>
      <c r="H289" s="336"/>
      <c r="I289" s="331">
        <f t="shared" si="5"/>
        <v>0</v>
      </c>
    </row>
    <row r="290" spans="1:9" x14ac:dyDescent="0.3">
      <c r="A290" s="85"/>
      <c r="B290" s="78"/>
      <c r="C290" s="83"/>
      <c r="D290" s="84"/>
      <c r="E290" s="104"/>
      <c r="F290" s="122"/>
      <c r="G290" s="41"/>
      <c r="H290" s="336"/>
      <c r="I290" s="331"/>
    </row>
    <row r="291" spans="1:9" s="246" customFormat="1" x14ac:dyDescent="0.3">
      <c r="A291" s="85" t="s">
        <v>598</v>
      </c>
      <c r="B291" s="86" t="s">
        <v>599</v>
      </c>
      <c r="C291" s="87"/>
      <c r="D291" s="85"/>
      <c r="E291" s="104"/>
      <c r="F291" s="122"/>
      <c r="G291" s="41"/>
      <c r="H291" s="336"/>
      <c r="I291" s="331"/>
    </row>
    <row r="292" spans="1:9" x14ac:dyDescent="0.3">
      <c r="A292" s="85"/>
      <c r="B292" s="86"/>
      <c r="C292" s="87"/>
      <c r="D292" s="85"/>
      <c r="E292" s="104"/>
      <c r="F292" s="122"/>
      <c r="G292" s="41"/>
      <c r="H292" s="336"/>
      <c r="I292" s="331"/>
    </row>
    <row r="293" spans="1:9" s="246" customFormat="1" x14ac:dyDescent="0.3">
      <c r="A293" s="85" t="s">
        <v>600</v>
      </c>
      <c r="B293" s="86" t="s">
        <v>601</v>
      </c>
      <c r="C293" s="87" t="s">
        <v>27</v>
      </c>
      <c r="D293" s="85">
        <v>22500</v>
      </c>
      <c r="E293" s="104">
        <v>10</v>
      </c>
      <c r="F293" s="122">
        <f>E293*D293</f>
        <v>225000</v>
      </c>
      <c r="G293" s="41"/>
      <c r="H293" s="336"/>
      <c r="I293" s="331">
        <f t="shared" si="5"/>
        <v>0</v>
      </c>
    </row>
    <row r="294" spans="1:9" x14ac:dyDescent="0.3">
      <c r="A294" s="85"/>
      <c r="B294" s="86"/>
      <c r="C294" s="87"/>
      <c r="D294" s="85"/>
      <c r="E294" s="104"/>
      <c r="F294" s="122"/>
      <c r="G294" s="41"/>
      <c r="H294" s="336"/>
      <c r="I294" s="331"/>
    </row>
    <row r="295" spans="1:9" s="246" customFormat="1" ht="28.8" x14ac:dyDescent="0.3">
      <c r="A295" s="85" t="s">
        <v>824</v>
      </c>
      <c r="B295" s="86" t="s">
        <v>862</v>
      </c>
      <c r="C295" s="87" t="s">
        <v>96</v>
      </c>
      <c r="D295" s="85">
        <v>200</v>
      </c>
      <c r="E295" s="104">
        <v>16</v>
      </c>
      <c r="F295" s="122">
        <f>E295*D295</f>
        <v>3200</v>
      </c>
      <c r="G295" s="41"/>
      <c r="H295" s="336"/>
      <c r="I295" s="331">
        <f t="shared" si="5"/>
        <v>0</v>
      </c>
    </row>
    <row r="296" spans="1:9" s="246" customFormat="1" x14ac:dyDescent="0.3">
      <c r="A296" s="85"/>
      <c r="B296" s="86"/>
      <c r="C296" s="87"/>
      <c r="D296" s="85"/>
      <c r="E296" s="104"/>
      <c r="F296" s="122"/>
      <c r="G296" s="41"/>
      <c r="H296" s="336"/>
      <c r="I296" s="331"/>
    </row>
    <row r="297" spans="1:9" s="242" customFormat="1" x14ac:dyDescent="0.3">
      <c r="A297" s="84" t="s">
        <v>1064</v>
      </c>
      <c r="B297" s="225" t="s">
        <v>1065</v>
      </c>
      <c r="C297" s="87"/>
      <c r="D297" s="85"/>
      <c r="E297" s="104"/>
      <c r="F297" s="122"/>
      <c r="G297" s="41"/>
      <c r="H297" s="336"/>
      <c r="I297" s="331"/>
    </row>
    <row r="298" spans="1:9" x14ac:dyDescent="0.3">
      <c r="A298" s="85"/>
      <c r="B298" s="78"/>
      <c r="C298" s="87"/>
      <c r="D298" s="85"/>
      <c r="E298" s="104"/>
      <c r="F298" s="122"/>
      <c r="G298" s="41"/>
      <c r="H298" s="336"/>
      <c r="I298" s="331"/>
    </row>
    <row r="299" spans="1:9" s="118" customFormat="1" x14ac:dyDescent="0.3">
      <c r="A299" s="85" t="s">
        <v>861</v>
      </c>
      <c r="B299" s="248" t="s">
        <v>602</v>
      </c>
      <c r="C299" s="87"/>
      <c r="D299" s="85"/>
      <c r="E299" s="104"/>
      <c r="F299" s="122"/>
      <c r="G299" s="41"/>
      <c r="H299" s="336"/>
      <c r="I299" s="331"/>
    </row>
    <row r="300" spans="1:9" x14ac:dyDescent="0.3">
      <c r="A300" s="84"/>
      <c r="B300" s="83"/>
      <c r="C300" s="83"/>
      <c r="D300" s="84"/>
      <c r="E300" s="104"/>
      <c r="F300" s="122"/>
      <c r="G300" s="41"/>
      <c r="H300" s="336"/>
      <c r="I300" s="331"/>
    </row>
    <row r="301" spans="1:9" ht="28.8" x14ac:dyDescent="0.3">
      <c r="A301" s="190" t="s">
        <v>338</v>
      </c>
      <c r="B301" s="78" t="s">
        <v>1066</v>
      </c>
      <c r="C301" s="79" t="s">
        <v>1028</v>
      </c>
      <c r="D301" s="85">
        <v>38500</v>
      </c>
      <c r="E301" s="107">
        <v>160</v>
      </c>
      <c r="F301" s="122">
        <f>D301*E301</f>
        <v>6160000</v>
      </c>
      <c r="G301" s="41"/>
      <c r="H301" s="336"/>
      <c r="I301" s="331">
        <f t="shared" si="5"/>
        <v>0</v>
      </c>
    </row>
    <row r="302" spans="1:9" x14ac:dyDescent="0.3">
      <c r="A302" s="85"/>
      <c r="B302" s="86"/>
      <c r="C302" s="87"/>
      <c r="D302" s="85"/>
      <c r="E302" s="104"/>
      <c r="F302" s="122"/>
      <c r="G302" s="41"/>
      <c r="H302" s="336"/>
      <c r="I302" s="331"/>
    </row>
    <row r="303" spans="1:9" s="246" customFormat="1" x14ac:dyDescent="0.3">
      <c r="A303" s="85" t="s">
        <v>612</v>
      </c>
      <c r="B303" s="86" t="s">
        <v>613</v>
      </c>
      <c r="C303" s="87"/>
      <c r="D303" s="85"/>
      <c r="E303" s="104"/>
      <c r="F303" s="122"/>
      <c r="G303" s="41"/>
      <c r="H303" s="336"/>
      <c r="I303" s="331"/>
    </row>
    <row r="304" spans="1:9" x14ac:dyDescent="0.3">
      <c r="A304" s="85"/>
      <c r="B304" s="86"/>
      <c r="C304" s="87"/>
      <c r="D304" s="85"/>
      <c r="E304" s="104"/>
      <c r="F304" s="122"/>
      <c r="G304" s="41"/>
      <c r="H304" s="336"/>
      <c r="I304" s="331"/>
    </row>
    <row r="305" spans="1:9" s="246" customFormat="1" ht="43.2" x14ac:dyDescent="0.3">
      <c r="A305" s="85" t="s">
        <v>614</v>
      </c>
      <c r="B305" s="86" t="s">
        <v>1069</v>
      </c>
      <c r="C305" s="87" t="s">
        <v>5</v>
      </c>
      <c r="D305" s="85">
        <v>3500</v>
      </c>
      <c r="E305" s="104">
        <v>50</v>
      </c>
      <c r="F305" s="122">
        <f>E305*D305</f>
        <v>175000</v>
      </c>
      <c r="G305" s="41"/>
      <c r="H305" s="336"/>
      <c r="I305" s="331">
        <f t="shared" si="5"/>
        <v>0</v>
      </c>
    </row>
    <row r="306" spans="1:9" x14ac:dyDescent="0.3">
      <c r="A306" s="85"/>
      <c r="B306" s="86"/>
      <c r="C306" s="87"/>
      <c r="D306" s="85"/>
      <c r="E306" s="104"/>
      <c r="F306" s="122"/>
      <c r="G306" s="41"/>
      <c r="H306" s="336"/>
      <c r="I306" s="331"/>
    </row>
    <row r="307" spans="1:9" s="242" customFormat="1" x14ac:dyDescent="0.3">
      <c r="A307" s="85" t="s">
        <v>1071</v>
      </c>
      <c r="B307" s="86" t="s">
        <v>1072</v>
      </c>
      <c r="C307" s="87"/>
      <c r="D307" s="85"/>
      <c r="E307" s="104"/>
      <c r="F307" s="122"/>
      <c r="G307" s="41"/>
      <c r="H307" s="336"/>
      <c r="I307" s="331"/>
    </row>
    <row r="308" spans="1:9" s="242" customFormat="1" x14ac:dyDescent="0.3">
      <c r="A308" s="85"/>
      <c r="B308" s="86"/>
      <c r="C308" s="87"/>
      <c r="D308" s="85"/>
      <c r="E308" s="104"/>
      <c r="F308" s="122"/>
      <c r="G308" s="41"/>
      <c r="H308" s="336"/>
      <c r="I308" s="331"/>
    </row>
    <row r="309" spans="1:9" s="242" customFormat="1" ht="28.8" x14ac:dyDescent="0.3">
      <c r="A309" s="85" t="s">
        <v>1073</v>
      </c>
      <c r="B309" s="86" t="s">
        <v>1074</v>
      </c>
      <c r="C309" s="87" t="s">
        <v>22</v>
      </c>
      <c r="D309" s="85">
        <v>5</v>
      </c>
      <c r="E309" s="104">
        <v>2500</v>
      </c>
      <c r="F309" s="122">
        <f>E309*D309</f>
        <v>12500</v>
      </c>
      <c r="G309" s="41"/>
      <c r="H309" s="336"/>
      <c r="I309" s="331">
        <f t="shared" si="5"/>
        <v>0</v>
      </c>
    </row>
    <row r="310" spans="1:9" x14ac:dyDescent="0.3">
      <c r="A310" s="80"/>
      <c r="B310" s="22"/>
      <c r="C310" s="68"/>
      <c r="D310" s="75"/>
      <c r="E310" s="104"/>
      <c r="F310" s="122"/>
      <c r="G310" s="41"/>
      <c r="H310" s="336"/>
      <c r="I310" s="331"/>
    </row>
    <row r="311" spans="1:9" s="118" customFormat="1" x14ac:dyDescent="0.3">
      <c r="A311" s="85" t="s">
        <v>603</v>
      </c>
      <c r="B311" s="86" t="s">
        <v>604</v>
      </c>
      <c r="C311" s="87"/>
      <c r="D311" s="85"/>
      <c r="E311" s="104"/>
      <c r="F311" s="122"/>
      <c r="G311" s="41"/>
      <c r="H311" s="336"/>
      <c r="I311" s="331"/>
    </row>
    <row r="312" spans="1:9" x14ac:dyDescent="0.3">
      <c r="A312" s="85"/>
      <c r="B312" s="86"/>
      <c r="C312" s="87"/>
      <c r="D312" s="85"/>
      <c r="E312" s="104"/>
      <c r="F312" s="122"/>
      <c r="G312" s="41"/>
      <c r="H312" s="336"/>
      <c r="I312" s="331"/>
    </row>
    <row r="313" spans="1:9" x14ac:dyDescent="0.3">
      <c r="A313" s="85" t="s">
        <v>605</v>
      </c>
      <c r="B313" s="86" t="s">
        <v>871</v>
      </c>
      <c r="C313" s="87" t="s">
        <v>22</v>
      </c>
      <c r="D313" s="85">
        <v>50</v>
      </c>
      <c r="E313" s="104">
        <v>5500</v>
      </c>
      <c r="F313" s="122">
        <f>E313*D313</f>
        <v>275000</v>
      </c>
      <c r="G313" s="41"/>
      <c r="H313" s="336"/>
      <c r="I313" s="331">
        <f t="shared" si="5"/>
        <v>0</v>
      </c>
    </row>
    <row r="314" spans="1:9" x14ac:dyDescent="0.3">
      <c r="A314" s="85"/>
      <c r="B314" s="86"/>
      <c r="C314" s="87"/>
      <c r="D314" s="85"/>
      <c r="E314" s="104"/>
      <c r="F314" s="122"/>
      <c r="G314" s="41"/>
      <c r="H314" s="336"/>
      <c r="I314" s="331"/>
    </row>
    <row r="315" spans="1:9" s="118" customFormat="1" x14ac:dyDescent="0.3">
      <c r="A315" s="85" t="s">
        <v>609</v>
      </c>
      <c r="B315" s="86" t="s">
        <v>610</v>
      </c>
      <c r="C315" s="87"/>
      <c r="D315" s="85"/>
      <c r="E315" s="104"/>
      <c r="F315" s="122"/>
      <c r="G315" s="41"/>
      <c r="H315" s="336"/>
      <c r="I315" s="331"/>
    </row>
    <row r="316" spans="1:9" x14ac:dyDescent="0.3">
      <c r="A316" s="85"/>
      <c r="B316" s="86"/>
      <c r="C316" s="87"/>
      <c r="D316" s="85"/>
      <c r="E316" s="104"/>
      <c r="F316" s="122"/>
      <c r="G316" s="41"/>
      <c r="H316" s="336"/>
      <c r="I316" s="331"/>
    </row>
    <row r="317" spans="1:9" x14ac:dyDescent="0.3">
      <c r="A317" s="85" t="s">
        <v>611</v>
      </c>
      <c r="B317" s="86" t="s">
        <v>28</v>
      </c>
      <c r="C317" s="87" t="s">
        <v>29</v>
      </c>
      <c r="D317" s="85">
        <v>100</v>
      </c>
      <c r="E317" s="104">
        <v>400</v>
      </c>
      <c r="F317" s="122">
        <f>E317*D317</f>
        <v>40000</v>
      </c>
      <c r="G317" s="41"/>
      <c r="H317" s="336"/>
      <c r="I317" s="331">
        <f t="shared" si="5"/>
        <v>0</v>
      </c>
    </row>
    <row r="318" spans="1:9" x14ac:dyDescent="0.3">
      <c r="A318" s="89"/>
      <c r="B318" s="22"/>
      <c r="E318" s="104"/>
      <c r="G318" s="41"/>
      <c r="H318" s="336"/>
      <c r="I318" s="331"/>
    </row>
    <row r="319" spans="1:9" s="113" customFormat="1" ht="28.8" x14ac:dyDescent="0.3">
      <c r="A319" s="147" t="s">
        <v>471</v>
      </c>
      <c r="B319" s="112" t="s">
        <v>472</v>
      </c>
      <c r="C319" s="74"/>
      <c r="D319" s="63"/>
      <c r="E319" s="103"/>
      <c r="F319" s="323"/>
      <c r="G319" s="332"/>
      <c r="H319" s="458"/>
      <c r="I319" s="333"/>
    </row>
    <row r="320" spans="1:9" x14ac:dyDescent="0.3">
      <c r="A320" s="80"/>
      <c r="B320" s="22"/>
      <c r="C320" s="68"/>
      <c r="D320" s="75"/>
      <c r="E320" s="104"/>
      <c r="F320" s="122"/>
      <c r="G320" s="41"/>
      <c r="H320" s="336"/>
      <c r="I320" s="331"/>
    </row>
    <row r="321" spans="1:14" s="118" customFormat="1" x14ac:dyDescent="0.3">
      <c r="A321" s="80" t="s">
        <v>473</v>
      </c>
      <c r="B321" s="22" t="s">
        <v>474</v>
      </c>
      <c r="C321" s="68"/>
      <c r="D321" s="75"/>
      <c r="E321" s="104"/>
      <c r="F321" s="122"/>
      <c r="G321" s="41"/>
      <c r="H321" s="336"/>
      <c r="I321" s="331"/>
    </row>
    <row r="322" spans="1:14" x14ac:dyDescent="0.3">
      <c r="A322" s="80"/>
      <c r="B322" s="22"/>
      <c r="C322" s="68"/>
      <c r="D322" s="75"/>
      <c r="E322" s="104"/>
      <c r="F322" s="122"/>
      <c r="G322" s="41"/>
      <c r="H322" s="336"/>
      <c r="I322" s="331"/>
    </row>
    <row r="323" spans="1:14" x14ac:dyDescent="0.3">
      <c r="A323" s="80" t="s">
        <v>863</v>
      </c>
      <c r="B323" s="22" t="s">
        <v>475</v>
      </c>
      <c r="C323" s="68"/>
      <c r="D323" s="75"/>
      <c r="E323" s="104"/>
      <c r="F323" s="122"/>
      <c r="G323" s="41"/>
      <c r="H323" s="336"/>
      <c r="I323" s="331"/>
    </row>
    <row r="324" spans="1:14" x14ac:dyDescent="0.3">
      <c r="A324" s="80"/>
      <c r="B324" s="22"/>
      <c r="C324" s="68"/>
      <c r="D324" s="75"/>
      <c r="E324" s="104"/>
      <c r="F324" s="122"/>
      <c r="G324" s="41"/>
      <c r="H324" s="336"/>
      <c r="I324" s="331"/>
    </row>
    <row r="325" spans="1:14" x14ac:dyDescent="0.3">
      <c r="A325" s="80" t="s">
        <v>863</v>
      </c>
      <c r="B325" s="78" t="s">
        <v>864</v>
      </c>
      <c r="C325" s="68" t="s">
        <v>23</v>
      </c>
      <c r="D325" s="75">
        <v>200</v>
      </c>
      <c r="E325" s="104">
        <v>300</v>
      </c>
      <c r="F325" s="122">
        <f>E325*D325</f>
        <v>60000</v>
      </c>
      <c r="G325" s="41"/>
      <c r="H325" s="336"/>
      <c r="I325" s="331">
        <f t="shared" si="5"/>
        <v>0</v>
      </c>
    </row>
    <row r="326" spans="1:14" x14ac:dyDescent="0.3">
      <c r="A326" s="80"/>
      <c r="B326" s="22"/>
      <c r="C326" s="68"/>
      <c r="D326" s="75"/>
      <c r="E326" s="104"/>
      <c r="F326" s="122"/>
      <c r="G326" s="41"/>
      <c r="H326" s="336"/>
      <c r="I326" s="331"/>
    </row>
    <row r="327" spans="1:14" x14ac:dyDescent="0.3">
      <c r="A327" s="80" t="s">
        <v>865</v>
      </c>
      <c r="B327" s="22" t="s">
        <v>866</v>
      </c>
      <c r="C327" s="68" t="s">
        <v>5</v>
      </c>
      <c r="D327" s="75">
        <v>250</v>
      </c>
      <c r="E327" s="104">
        <v>400</v>
      </c>
      <c r="F327" s="122">
        <f>E327*D327</f>
        <v>100000</v>
      </c>
      <c r="G327" s="41"/>
      <c r="H327" s="336"/>
      <c r="I327" s="331">
        <f t="shared" si="5"/>
        <v>0</v>
      </c>
    </row>
    <row r="328" spans="1:14" x14ac:dyDescent="0.3">
      <c r="A328" s="80"/>
      <c r="B328" s="22"/>
      <c r="C328" s="68"/>
      <c r="D328" s="75"/>
      <c r="E328" s="104"/>
      <c r="F328" s="122"/>
      <c r="G328" s="41"/>
      <c r="H328" s="336"/>
      <c r="I328" s="331"/>
    </row>
    <row r="329" spans="1:14" s="113" customFormat="1" x14ac:dyDescent="0.3">
      <c r="A329" s="147" t="s">
        <v>225</v>
      </c>
      <c r="B329" s="112" t="s">
        <v>226</v>
      </c>
      <c r="C329" s="74"/>
      <c r="D329" s="63"/>
      <c r="E329" s="103"/>
      <c r="F329" s="323"/>
      <c r="G329" s="332"/>
      <c r="H329" s="458"/>
      <c r="I329" s="333"/>
      <c r="J329" s="45"/>
      <c r="K329" s="90"/>
      <c r="L329" s="43"/>
      <c r="M329" s="145"/>
      <c r="N329" s="153"/>
    </row>
    <row r="330" spans="1:14" s="113" customFormat="1" x14ac:dyDescent="0.3">
      <c r="A330" s="203"/>
      <c r="B330" s="189"/>
      <c r="C330" s="205"/>
      <c r="D330" s="188"/>
      <c r="E330" s="150"/>
      <c r="F330" s="329"/>
      <c r="G330" s="338"/>
      <c r="H330" s="459"/>
      <c r="I330" s="339"/>
      <c r="J330" s="45"/>
      <c r="K330" s="90"/>
      <c r="L330" s="43"/>
      <c r="M330" s="145"/>
      <c r="N330" s="153"/>
    </row>
    <row r="331" spans="1:14" x14ac:dyDescent="0.3">
      <c r="A331" s="80" t="s">
        <v>227</v>
      </c>
      <c r="B331" s="22" t="s">
        <v>228</v>
      </c>
      <c r="C331" s="68"/>
      <c r="D331" s="75"/>
      <c r="E331" s="104"/>
      <c r="F331" s="122"/>
      <c r="G331" s="41"/>
      <c r="H331" s="336"/>
      <c r="I331" s="331"/>
    </row>
    <row r="332" spans="1:14" ht="28.8" x14ac:dyDescent="0.3">
      <c r="A332" s="80" t="s">
        <v>825</v>
      </c>
      <c r="B332" s="22" t="s">
        <v>867</v>
      </c>
      <c r="C332" s="68" t="s">
        <v>26</v>
      </c>
      <c r="D332" s="75">
        <v>100</v>
      </c>
      <c r="E332" s="104">
        <v>200</v>
      </c>
      <c r="F332" s="122">
        <f>E332*D332</f>
        <v>20000</v>
      </c>
      <c r="G332" s="41"/>
      <c r="H332" s="336"/>
      <c r="I332" s="331">
        <f t="shared" ref="I332:I390" si="6">H332*D332</f>
        <v>0</v>
      </c>
    </row>
    <row r="333" spans="1:14" x14ac:dyDescent="0.3">
      <c r="A333" s="80"/>
      <c r="B333" s="22"/>
      <c r="C333" s="68"/>
      <c r="D333" s="75"/>
      <c r="E333" s="104"/>
      <c r="F333" s="122"/>
      <c r="G333" s="41"/>
      <c r="H333" s="336"/>
      <c r="I333" s="331"/>
    </row>
    <row r="334" spans="1:14" x14ac:dyDescent="0.3">
      <c r="A334" s="80" t="s">
        <v>229</v>
      </c>
      <c r="B334" s="22" t="s">
        <v>230</v>
      </c>
      <c r="C334" s="68" t="s">
        <v>23</v>
      </c>
      <c r="D334" s="75">
        <v>150</v>
      </c>
      <c r="E334" s="104">
        <v>25</v>
      </c>
      <c r="F334" s="122">
        <f>E334*D334</f>
        <v>3750</v>
      </c>
      <c r="G334" s="41"/>
      <c r="H334" s="336"/>
      <c r="I334" s="331">
        <f t="shared" si="6"/>
        <v>0</v>
      </c>
    </row>
    <row r="335" spans="1:14" x14ac:dyDescent="0.3">
      <c r="A335" s="80"/>
      <c r="B335" s="22"/>
      <c r="C335" s="68"/>
      <c r="D335" s="75"/>
      <c r="E335" s="104"/>
      <c r="F335" s="122"/>
      <c r="G335" s="41"/>
      <c r="H335" s="336"/>
      <c r="I335" s="331"/>
    </row>
    <row r="336" spans="1:14" s="118" customFormat="1" x14ac:dyDescent="0.3">
      <c r="A336" s="80" t="s">
        <v>233</v>
      </c>
      <c r="B336" s="22" t="s">
        <v>234</v>
      </c>
      <c r="C336" s="68"/>
      <c r="D336" s="75"/>
      <c r="E336" s="104"/>
      <c r="F336" s="122"/>
      <c r="G336" s="41"/>
      <c r="H336" s="336"/>
      <c r="I336" s="331"/>
    </row>
    <row r="337" spans="1:9" x14ac:dyDescent="0.3">
      <c r="A337" s="80"/>
      <c r="B337" s="22"/>
      <c r="C337" s="68"/>
      <c r="D337" s="75"/>
      <c r="E337" s="104"/>
      <c r="F337" s="122"/>
      <c r="G337" s="41"/>
      <c r="H337" s="336"/>
      <c r="I337" s="331"/>
    </row>
    <row r="338" spans="1:9" x14ac:dyDescent="0.3">
      <c r="A338" s="80" t="s">
        <v>476</v>
      </c>
      <c r="B338" s="22" t="s">
        <v>477</v>
      </c>
      <c r="C338" s="68"/>
      <c r="D338" s="75"/>
      <c r="E338" s="104"/>
      <c r="F338" s="122"/>
      <c r="G338" s="41"/>
      <c r="H338" s="336"/>
      <c r="I338" s="331"/>
    </row>
    <row r="339" spans="1:9" x14ac:dyDescent="0.3">
      <c r="A339" s="80"/>
      <c r="B339" s="22"/>
      <c r="C339" s="68"/>
      <c r="D339" s="75"/>
      <c r="E339" s="104"/>
      <c r="F339" s="122"/>
      <c r="G339" s="41"/>
      <c r="H339" s="336"/>
      <c r="I339" s="331"/>
    </row>
    <row r="340" spans="1:9" ht="28.8" x14ac:dyDescent="0.3">
      <c r="A340" s="80" t="s">
        <v>479</v>
      </c>
      <c r="B340" s="22" t="s">
        <v>478</v>
      </c>
      <c r="C340" s="68"/>
      <c r="D340" s="75"/>
      <c r="E340" s="104"/>
      <c r="F340" s="122"/>
      <c r="G340" s="41"/>
      <c r="H340" s="336"/>
      <c r="I340" s="331"/>
    </row>
    <row r="341" spans="1:9" x14ac:dyDescent="0.3">
      <c r="A341" s="80"/>
      <c r="B341" s="22"/>
      <c r="C341" s="68"/>
      <c r="D341" s="75"/>
      <c r="E341" s="104"/>
      <c r="F341" s="122"/>
      <c r="G341" s="41"/>
      <c r="H341" s="336"/>
      <c r="I341" s="331"/>
    </row>
    <row r="342" spans="1:9" x14ac:dyDescent="0.3">
      <c r="A342" s="80" t="s">
        <v>483</v>
      </c>
      <c r="B342" s="22" t="s">
        <v>482</v>
      </c>
      <c r="C342" s="68" t="s">
        <v>9</v>
      </c>
      <c r="D342" s="75">
        <v>50</v>
      </c>
      <c r="E342" s="104">
        <v>1500</v>
      </c>
      <c r="F342" s="122">
        <f>E342*D342</f>
        <v>75000</v>
      </c>
      <c r="G342" s="41"/>
      <c r="H342" s="336"/>
      <c r="I342" s="331">
        <f t="shared" si="6"/>
        <v>0</v>
      </c>
    </row>
    <row r="343" spans="1:9" x14ac:dyDescent="0.3">
      <c r="A343" s="80"/>
      <c r="B343" s="22"/>
      <c r="C343" s="68"/>
      <c r="D343" s="75"/>
      <c r="E343" s="104"/>
      <c r="F343" s="122"/>
      <c r="G343" s="41"/>
      <c r="H343" s="336"/>
      <c r="I343" s="331"/>
    </row>
    <row r="344" spans="1:9" ht="28.8" x14ac:dyDescent="0.3">
      <c r="A344" s="80" t="s">
        <v>481</v>
      </c>
      <c r="B344" s="22" t="s">
        <v>480</v>
      </c>
      <c r="C344" s="68"/>
      <c r="D344" s="75"/>
      <c r="E344" s="104"/>
      <c r="F344" s="122"/>
      <c r="G344" s="41"/>
      <c r="H344" s="336"/>
      <c r="I344" s="331"/>
    </row>
    <row r="345" spans="1:9" x14ac:dyDescent="0.3">
      <c r="A345" s="80"/>
      <c r="B345" s="22"/>
      <c r="C345" s="68"/>
      <c r="D345" s="75"/>
      <c r="E345" s="104"/>
      <c r="F345" s="122"/>
      <c r="G345" s="41"/>
      <c r="H345" s="336"/>
      <c r="I345" s="331"/>
    </row>
    <row r="346" spans="1:9" x14ac:dyDescent="0.3">
      <c r="A346" s="80" t="s">
        <v>361</v>
      </c>
      <c r="B346" s="22" t="s">
        <v>484</v>
      </c>
      <c r="C346" s="68" t="s">
        <v>9</v>
      </c>
      <c r="D346" s="75">
        <v>50</v>
      </c>
      <c r="E346" s="104">
        <v>1500</v>
      </c>
      <c r="F346" s="122">
        <f>E346*D346</f>
        <v>75000</v>
      </c>
      <c r="G346" s="41"/>
      <c r="H346" s="336"/>
      <c r="I346" s="331">
        <f t="shared" si="6"/>
        <v>0</v>
      </c>
    </row>
    <row r="347" spans="1:9" x14ac:dyDescent="0.3">
      <c r="A347" s="80"/>
      <c r="B347" s="22"/>
      <c r="C347" s="68"/>
      <c r="D347" s="75"/>
      <c r="E347" s="104"/>
      <c r="F347" s="122"/>
      <c r="G347" s="41"/>
      <c r="H347" s="336"/>
      <c r="I347" s="331"/>
    </row>
    <row r="348" spans="1:9" x14ac:dyDescent="0.3">
      <c r="A348" s="80" t="s">
        <v>362</v>
      </c>
      <c r="B348" s="22" t="s">
        <v>485</v>
      </c>
      <c r="C348" s="68" t="s">
        <v>9</v>
      </c>
      <c r="D348" s="75">
        <v>25</v>
      </c>
      <c r="E348" s="104">
        <v>1500</v>
      </c>
      <c r="F348" s="122">
        <f>E348*D348</f>
        <v>37500</v>
      </c>
      <c r="G348" s="41"/>
      <c r="H348" s="336"/>
      <c r="I348" s="331">
        <f t="shared" si="6"/>
        <v>0</v>
      </c>
    </row>
    <row r="349" spans="1:9" x14ac:dyDescent="0.3">
      <c r="A349" s="80"/>
      <c r="B349" s="22"/>
      <c r="C349" s="68"/>
      <c r="D349" s="75"/>
      <c r="E349" s="104"/>
      <c r="F349" s="122"/>
      <c r="G349" s="41"/>
      <c r="H349" s="336"/>
      <c r="I349" s="331"/>
    </row>
    <row r="350" spans="1:9" x14ac:dyDescent="0.3">
      <c r="A350" s="80" t="s">
        <v>487</v>
      </c>
      <c r="B350" s="22" t="s">
        <v>486</v>
      </c>
      <c r="C350" s="68" t="s">
        <v>9</v>
      </c>
      <c r="D350" s="75">
        <v>25</v>
      </c>
      <c r="E350" s="104">
        <v>1500</v>
      </c>
      <c r="F350" s="122">
        <f>E350*D350</f>
        <v>37500</v>
      </c>
      <c r="G350" s="41"/>
      <c r="H350" s="336"/>
      <c r="I350" s="331">
        <f t="shared" si="6"/>
        <v>0</v>
      </c>
    </row>
    <row r="351" spans="1:9" x14ac:dyDescent="0.3">
      <c r="A351" s="80"/>
      <c r="B351" s="22"/>
      <c r="C351" s="68"/>
      <c r="D351" s="75"/>
      <c r="E351" s="104"/>
      <c r="F351" s="122"/>
      <c r="G351" s="41"/>
      <c r="H351" s="336"/>
      <c r="I351" s="331"/>
    </row>
    <row r="352" spans="1:9" ht="28.8" x14ac:dyDescent="0.3">
      <c r="A352" s="80" t="s">
        <v>476</v>
      </c>
      <c r="B352" s="22" t="s">
        <v>488</v>
      </c>
      <c r="C352" s="68"/>
      <c r="D352" s="75"/>
      <c r="E352" s="104"/>
      <c r="F352" s="122"/>
      <c r="G352" s="41"/>
      <c r="H352" s="336"/>
      <c r="I352" s="331"/>
    </row>
    <row r="353" spans="1:10" x14ac:dyDescent="0.3">
      <c r="A353" s="80"/>
      <c r="B353" s="22"/>
      <c r="C353" s="68"/>
      <c r="D353" s="75"/>
      <c r="E353" s="104"/>
      <c r="F353" s="122"/>
      <c r="G353" s="41"/>
      <c r="H353" s="336"/>
      <c r="I353" s="331"/>
    </row>
    <row r="354" spans="1:10" x14ac:dyDescent="0.3">
      <c r="A354" s="80" t="s">
        <v>483</v>
      </c>
      <c r="B354" s="22" t="s">
        <v>489</v>
      </c>
      <c r="C354" s="68" t="s">
        <v>9</v>
      </c>
      <c r="D354" s="75">
        <v>100</v>
      </c>
      <c r="E354" s="104">
        <v>1500</v>
      </c>
      <c r="F354" s="122">
        <f>E354*D354</f>
        <v>150000</v>
      </c>
      <c r="G354" s="41"/>
      <c r="H354" s="336"/>
      <c r="I354" s="331">
        <f t="shared" si="6"/>
        <v>0</v>
      </c>
    </row>
    <row r="355" spans="1:10" x14ac:dyDescent="0.3">
      <c r="A355" s="80"/>
      <c r="B355" s="22"/>
      <c r="C355" s="68"/>
      <c r="D355" s="75"/>
      <c r="E355" s="104"/>
      <c r="F355" s="122"/>
      <c r="G355" s="41"/>
      <c r="H355" s="336"/>
      <c r="I355" s="331"/>
    </row>
    <row r="356" spans="1:10" x14ac:dyDescent="0.3">
      <c r="A356" s="80" t="s">
        <v>491</v>
      </c>
      <c r="B356" s="22" t="s">
        <v>490</v>
      </c>
      <c r="C356" s="68" t="s">
        <v>9</v>
      </c>
      <c r="D356" s="75">
        <v>25</v>
      </c>
      <c r="E356" s="104">
        <v>1500</v>
      </c>
      <c r="F356" s="122">
        <f>E356*D356</f>
        <v>37500</v>
      </c>
      <c r="G356" s="41"/>
      <c r="H356" s="336"/>
      <c r="I356" s="331">
        <f t="shared" si="6"/>
        <v>0</v>
      </c>
    </row>
    <row r="357" spans="1:10" x14ac:dyDescent="0.3">
      <c r="A357" s="80"/>
      <c r="B357" s="22"/>
      <c r="C357" s="68"/>
      <c r="D357" s="75"/>
      <c r="E357" s="104"/>
      <c r="F357" s="122"/>
      <c r="G357" s="41"/>
      <c r="H357" s="336"/>
      <c r="I357" s="331"/>
    </row>
    <row r="358" spans="1:10" x14ac:dyDescent="0.3">
      <c r="A358" s="80" t="s">
        <v>237</v>
      </c>
      <c r="B358" s="22" t="s">
        <v>868</v>
      </c>
      <c r="C358" s="68" t="s">
        <v>9</v>
      </c>
      <c r="D358" s="75">
        <v>1000</v>
      </c>
      <c r="E358" s="104">
        <v>20</v>
      </c>
      <c r="F358" s="122">
        <f>E358*D358</f>
        <v>20000</v>
      </c>
      <c r="G358" s="41"/>
      <c r="H358" s="336"/>
      <c r="I358" s="331">
        <f t="shared" si="6"/>
        <v>0</v>
      </c>
      <c r="J358" s="256">
        <f>SUM(I325:I358)</f>
        <v>0</v>
      </c>
    </row>
    <row r="359" spans="1:10" x14ac:dyDescent="0.3">
      <c r="A359" s="80"/>
      <c r="B359" s="22"/>
      <c r="C359" s="68"/>
      <c r="D359" s="75"/>
      <c r="E359" s="104"/>
      <c r="F359" s="122"/>
      <c r="G359" s="41"/>
      <c r="H359" s="336"/>
      <c r="I359" s="331"/>
    </row>
    <row r="360" spans="1:10" s="113" customFormat="1" x14ac:dyDescent="0.3">
      <c r="A360" s="147" t="s">
        <v>797</v>
      </c>
      <c r="B360" s="115" t="s">
        <v>798</v>
      </c>
      <c r="C360" s="74"/>
      <c r="D360" s="63"/>
      <c r="E360" s="103"/>
      <c r="F360" s="323"/>
      <c r="G360" s="332"/>
      <c r="H360" s="458"/>
      <c r="I360" s="333"/>
    </row>
    <row r="361" spans="1:10" x14ac:dyDescent="0.3">
      <c r="A361" s="80"/>
      <c r="B361" s="21"/>
      <c r="C361" s="68"/>
      <c r="D361" s="75"/>
      <c r="E361" s="104"/>
      <c r="F361" s="122"/>
      <c r="G361" s="41"/>
      <c r="H361" s="336"/>
      <c r="I361" s="331"/>
    </row>
    <row r="362" spans="1:10" x14ac:dyDescent="0.3">
      <c r="A362" s="85" t="s">
        <v>799</v>
      </c>
      <c r="B362" s="21" t="s">
        <v>800</v>
      </c>
      <c r="C362" s="68"/>
      <c r="D362" s="75"/>
      <c r="E362" s="104"/>
      <c r="F362" s="122"/>
      <c r="G362" s="41"/>
      <c r="H362" s="336"/>
      <c r="I362" s="331"/>
    </row>
    <row r="363" spans="1:10" ht="16.2" customHeight="1" x14ac:dyDescent="0.3">
      <c r="A363" s="85"/>
      <c r="B363" s="21"/>
      <c r="C363" s="68"/>
      <c r="D363" s="75"/>
      <c r="E363" s="104"/>
      <c r="F363" s="122"/>
      <c r="G363" s="41"/>
      <c r="H363" s="336"/>
      <c r="I363" s="331"/>
    </row>
    <row r="364" spans="1:10" x14ac:dyDescent="0.3">
      <c r="A364" s="80" t="s">
        <v>801</v>
      </c>
      <c r="B364" s="21" t="s">
        <v>802</v>
      </c>
      <c r="C364" s="68"/>
      <c r="D364" s="75"/>
      <c r="E364" s="104"/>
      <c r="F364" s="122"/>
      <c r="G364" s="41"/>
      <c r="H364" s="336"/>
      <c r="I364" s="331"/>
    </row>
    <row r="365" spans="1:10" x14ac:dyDescent="0.3">
      <c r="A365" s="80"/>
      <c r="B365" s="21"/>
      <c r="C365" s="68"/>
      <c r="E365" s="104"/>
      <c r="F365" s="122"/>
      <c r="G365" s="41"/>
      <c r="H365" s="336"/>
      <c r="I365" s="331"/>
    </row>
    <row r="366" spans="1:10" x14ac:dyDescent="0.3">
      <c r="A366" s="75" t="s">
        <v>211</v>
      </c>
      <c r="B366" s="22" t="s">
        <v>922</v>
      </c>
      <c r="C366" s="68" t="s">
        <v>35</v>
      </c>
      <c r="D366" s="89">
        <v>1200</v>
      </c>
      <c r="E366" s="104">
        <v>600</v>
      </c>
      <c r="F366" s="122">
        <f>E366*D366</f>
        <v>720000</v>
      </c>
      <c r="G366" s="41"/>
      <c r="H366" s="336"/>
      <c r="I366" s="331">
        <f t="shared" si="6"/>
        <v>0</v>
      </c>
    </row>
    <row r="367" spans="1:10" x14ac:dyDescent="0.3">
      <c r="A367" s="75"/>
      <c r="B367" s="22"/>
      <c r="C367" s="68"/>
      <c r="E367" s="104"/>
      <c r="F367" s="122"/>
      <c r="G367" s="41"/>
      <c r="H367" s="336"/>
      <c r="I367" s="331"/>
    </row>
    <row r="368" spans="1:10" ht="29.4" customHeight="1" x14ac:dyDescent="0.3">
      <c r="A368" s="75" t="s">
        <v>336</v>
      </c>
      <c r="B368" s="22" t="s">
        <v>923</v>
      </c>
      <c r="C368" s="68" t="s">
        <v>35</v>
      </c>
      <c r="D368" s="43">
        <v>1200</v>
      </c>
      <c r="E368" s="104">
        <v>50</v>
      </c>
      <c r="F368" s="122">
        <f>E368*D368</f>
        <v>60000</v>
      </c>
      <c r="G368" s="41"/>
      <c r="H368" s="336"/>
      <c r="I368" s="331">
        <f t="shared" si="6"/>
        <v>0</v>
      </c>
    </row>
    <row r="369" spans="1:10" x14ac:dyDescent="0.3">
      <c r="A369" s="75"/>
      <c r="B369" s="22"/>
      <c r="C369" s="68"/>
      <c r="E369" s="104"/>
      <c r="F369" s="122"/>
      <c r="G369" s="41"/>
      <c r="H369" s="336"/>
      <c r="I369" s="331"/>
    </row>
    <row r="370" spans="1:10" x14ac:dyDescent="0.3">
      <c r="A370" s="190" t="s">
        <v>924</v>
      </c>
      <c r="B370" s="141" t="s">
        <v>925</v>
      </c>
      <c r="C370" s="68"/>
      <c r="E370" s="104"/>
      <c r="F370" s="122"/>
      <c r="G370" s="41"/>
      <c r="H370" s="336"/>
      <c r="I370" s="331"/>
    </row>
    <row r="371" spans="1:10" x14ac:dyDescent="0.3">
      <c r="A371" s="190"/>
      <c r="B371" s="141"/>
      <c r="C371" s="68"/>
      <c r="E371" s="104"/>
      <c r="F371" s="122"/>
      <c r="G371" s="41"/>
      <c r="H371" s="336"/>
      <c r="I371" s="331"/>
    </row>
    <row r="372" spans="1:10" ht="28.8" x14ac:dyDescent="0.3">
      <c r="A372" s="75" t="s">
        <v>336</v>
      </c>
      <c r="B372" s="22" t="s">
        <v>926</v>
      </c>
      <c r="C372" s="68" t="s">
        <v>6</v>
      </c>
      <c r="D372" s="43">
        <v>26</v>
      </c>
      <c r="E372" s="104">
        <v>600</v>
      </c>
      <c r="F372" s="122">
        <f>E372*D372</f>
        <v>15600</v>
      </c>
      <c r="G372" s="41"/>
      <c r="H372" s="336"/>
      <c r="I372" s="331">
        <f t="shared" si="6"/>
        <v>0</v>
      </c>
    </row>
    <row r="373" spans="1:10" x14ac:dyDescent="0.3">
      <c r="A373" s="75"/>
      <c r="B373" s="22"/>
      <c r="C373" s="68"/>
      <c r="E373" s="104"/>
      <c r="F373" s="122"/>
      <c r="G373" s="41"/>
      <c r="H373" s="336"/>
      <c r="I373" s="331"/>
    </row>
    <row r="374" spans="1:10" x14ac:dyDescent="0.3">
      <c r="A374" s="75" t="s">
        <v>803</v>
      </c>
      <c r="B374" s="22" t="s">
        <v>804</v>
      </c>
      <c r="C374" s="68"/>
      <c r="E374" s="104"/>
      <c r="F374" s="122"/>
      <c r="G374" s="41"/>
      <c r="H374" s="336"/>
      <c r="I374" s="331"/>
    </row>
    <row r="375" spans="1:10" x14ac:dyDescent="0.3">
      <c r="A375" s="75"/>
      <c r="B375" s="22"/>
      <c r="C375" s="68"/>
      <c r="E375" s="104"/>
      <c r="F375" s="122"/>
      <c r="G375" s="41"/>
      <c r="H375" s="336"/>
      <c r="I375" s="331"/>
    </row>
    <row r="376" spans="1:10" ht="28.8" x14ac:dyDescent="0.3">
      <c r="A376" s="85" t="s">
        <v>805</v>
      </c>
      <c r="B376" s="86" t="s">
        <v>806</v>
      </c>
      <c r="C376" s="87" t="s">
        <v>35</v>
      </c>
      <c r="D376" s="85">
        <v>30</v>
      </c>
      <c r="E376" s="104">
        <v>75</v>
      </c>
      <c r="F376" s="122">
        <f>E376*D376</f>
        <v>2250</v>
      </c>
      <c r="G376" s="41"/>
      <c r="H376" s="336"/>
      <c r="I376" s="331">
        <f t="shared" si="6"/>
        <v>0</v>
      </c>
    </row>
    <row r="377" spans="1:10" x14ac:dyDescent="0.3">
      <c r="A377" s="85"/>
      <c r="B377" s="86"/>
      <c r="C377" s="87"/>
      <c r="D377" s="85"/>
      <c r="E377" s="104"/>
      <c r="F377" s="122"/>
      <c r="G377" s="41"/>
      <c r="H377" s="336"/>
      <c r="I377" s="331"/>
    </row>
    <row r="378" spans="1:10" s="118" customFormat="1" ht="28.8" x14ac:dyDescent="0.3">
      <c r="A378" s="85" t="s">
        <v>810</v>
      </c>
      <c r="B378" s="86" t="s">
        <v>811</v>
      </c>
      <c r="C378" s="87"/>
      <c r="D378" s="85"/>
      <c r="E378" s="104"/>
      <c r="F378" s="122"/>
      <c r="G378" s="41"/>
      <c r="H378" s="336"/>
      <c r="I378" s="331"/>
    </row>
    <row r="379" spans="1:10" x14ac:dyDescent="0.3">
      <c r="A379" s="85"/>
      <c r="B379" s="86"/>
      <c r="C379" s="87"/>
      <c r="D379" s="85"/>
      <c r="E379" s="104"/>
      <c r="F379" s="122"/>
      <c r="G379" s="41"/>
      <c r="H379" s="336"/>
      <c r="I379" s="331"/>
    </row>
    <row r="380" spans="1:10" x14ac:dyDescent="0.3">
      <c r="A380" s="85" t="s">
        <v>808</v>
      </c>
      <c r="B380" s="86" t="s">
        <v>809</v>
      </c>
      <c r="C380" s="87" t="s">
        <v>24</v>
      </c>
      <c r="D380" s="85">
        <v>50</v>
      </c>
      <c r="E380" s="104">
        <v>500</v>
      </c>
      <c r="F380" s="122">
        <f>E380*D380</f>
        <v>25000</v>
      </c>
      <c r="G380" s="41"/>
      <c r="H380" s="336"/>
      <c r="I380" s="331">
        <f t="shared" si="6"/>
        <v>0</v>
      </c>
    </row>
    <row r="381" spans="1:10" x14ac:dyDescent="0.3">
      <c r="A381" s="85"/>
      <c r="B381" s="86"/>
      <c r="C381" s="87"/>
      <c r="D381" s="85"/>
      <c r="E381" s="104"/>
      <c r="F381" s="122"/>
      <c r="G381" s="41"/>
      <c r="H381" s="336"/>
      <c r="I381" s="331"/>
    </row>
    <row r="382" spans="1:10" x14ac:dyDescent="0.3">
      <c r="A382" s="85" t="s">
        <v>807</v>
      </c>
      <c r="B382" s="86" t="s">
        <v>98</v>
      </c>
      <c r="C382" s="87" t="s">
        <v>24</v>
      </c>
      <c r="D382" s="85">
        <v>160</v>
      </c>
      <c r="E382" s="104">
        <v>35</v>
      </c>
      <c r="F382" s="122">
        <f>E382*D382</f>
        <v>5600</v>
      </c>
      <c r="G382" s="41"/>
      <c r="H382" s="336"/>
      <c r="I382" s="331">
        <f t="shared" si="6"/>
        <v>0</v>
      </c>
      <c r="J382" s="256">
        <f>SUM(I366:I382)</f>
        <v>0</v>
      </c>
    </row>
    <row r="383" spans="1:10" x14ac:dyDescent="0.3">
      <c r="A383" s="85"/>
      <c r="B383" s="86"/>
      <c r="C383" s="87"/>
      <c r="D383" s="85"/>
      <c r="E383" s="104"/>
      <c r="F383" s="122"/>
      <c r="G383" s="41"/>
      <c r="H383" s="336"/>
      <c r="I383" s="331"/>
    </row>
    <row r="384" spans="1:10" s="113" customFormat="1" x14ac:dyDescent="0.3">
      <c r="A384" s="82" t="s">
        <v>492</v>
      </c>
      <c r="B384" s="154" t="s">
        <v>99</v>
      </c>
      <c r="C384" s="81"/>
      <c r="D384" s="82"/>
      <c r="E384" s="103"/>
      <c r="F384" s="323"/>
      <c r="G384" s="332"/>
      <c r="H384" s="458"/>
      <c r="I384" s="333"/>
    </row>
    <row r="385" spans="1:9" x14ac:dyDescent="0.3">
      <c r="A385" s="85"/>
      <c r="B385" s="86"/>
      <c r="C385" s="87"/>
      <c r="D385" s="85"/>
      <c r="E385" s="104"/>
      <c r="F385" s="122"/>
      <c r="G385" s="41"/>
      <c r="H385" s="336"/>
      <c r="I385" s="331"/>
    </row>
    <row r="386" spans="1:9" ht="43.2" x14ac:dyDescent="0.3">
      <c r="A386" s="85" t="s">
        <v>493</v>
      </c>
      <c r="B386" s="86" t="s">
        <v>100</v>
      </c>
      <c r="C386" s="87"/>
      <c r="D386" s="85"/>
      <c r="E386" s="104"/>
      <c r="F386" s="122"/>
      <c r="G386" s="41"/>
      <c r="H386" s="336"/>
      <c r="I386" s="331"/>
    </row>
    <row r="387" spans="1:9" x14ac:dyDescent="0.3">
      <c r="A387" s="85"/>
      <c r="B387" s="86"/>
      <c r="C387" s="87"/>
      <c r="D387" s="85"/>
      <c r="E387" s="104"/>
      <c r="F387" s="122"/>
      <c r="G387" s="41"/>
      <c r="H387" s="336"/>
      <c r="I387" s="331"/>
    </row>
    <row r="388" spans="1:9" ht="28.8" x14ac:dyDescent="0.3">
      <c r="A388" s="85" t="s">
        <v>494</v>
      </c>
      <c r="B388" s="86" t="s">
        <v>495</v>
      </c>
      <c r="C388" s="87" t="s">
        <v>8</v>
      </c>
      <c r="D388" s="85">
        <v>10</v>
      </c>
      <c r="E388" s="104">
        <v>4000</v>
      </c>
      <c r="F388" s="122">
        <f>E388*D388</f>
        <v>40000</v>
      </c>
      <c r="G388" s="41"/>
      <c r="H388" s="336"/>
      <c r="I388" s="331">
        <f t="shared" si="6"/>
        <v>0</v>
      </c>
    </row>
    <row r="389" spans="1:9" x14ac:dyDescent="0.3">
      <c r="A389" s="85"/>
      <c r="B389" s="86"/>
      <c r="C389" s="87"/>
      <c r="D389" s="85"/>
      <c r="E389" s="104"/>
      <c r="F389" s="122"/>
      <c r="G389" s="41"/>
      <c r="H389" s="336"/>
      <c r="I389" s="331"/>
    </row>
    <row r="390" spans="1:9" ht="28.8" x14ac:dyDescent="0.3">
      <c r="A390" s="85" t="s">
        <v>496</v>
      </c>
      <c r="B390" s="86" t="s">
        <v>497</v>
      </c>
      <c r="C390" s="87" t="s">
        <v>24</v>
      </c>
      <c r="D390" s="85">
        <v>50</v>
      </c>
      <c r="E390" s="104">
        <v>200</v>
      </c>
      <c r="F390" s="122">
        <f>E390*D390</f>
        <v>10000</v>
      </c>
      <c r="G390" s="41"/>
      <c r="H390" s="336"/>
      <c r="I390" s="331">
        <f t="shared" si="6"/>
        <v>0</v>
      </c>
    </row>
    <row r="391" spans="1:9" x14ac:dyDescent="0.3">
      <c r="A391" s="85"/>
      <c r="B391" s="86"/>
      <c r="C391" s="87"/>
      <c r="D391" s="85"/>
      <c r="E391" s="104"/>
      <c r="F391" s="122"/>
      <c r="G391" s="41"/>
      <c r="H391" s="336"/>
      <c r="I391" s="331"/>
    </row>
    <row r="392" spans="1:9" x14ac:dyDescent="0.3">
      <c r="A392" s="85" t="s">
        <v>506</v>
      </c>
      <c r="B392" s="86" t="s">
        <v>507</v>
      </c>
      <c r="C392" s="87" t="s">
        <v>24</v>
      </c>
      <c r="D392" s="85">
        <v>2750</v>
      </c>
      <c r="E392" s="104">
        <v>40</v>
      </c>
      <c r="F392" s="122">
        <f>E392*D392</f>
        <v>110000</v>
      </c>
      <c r="G392" s="41"/>
      <c r="H392" s="336"/>
      <c r="I392" s="331">
        <f t="shared" ref="I392:I453" si="7">H392*D392</f>
        <v>0</v>
      </c>
    </row>
    <row r="393" spans="1:9" x14ac:dyDescent="0.3">
      <c r="A393" s="85"/>
      <c r="B393" s="86"/>
      <c r="C393" s="87"/>
      <c r="D393" s="85"/>
      <c r="E393" s="104"/>
      <c r="F393" s="122"/>
      <c r="G393" s="41"/>
      <c r="H393" s="336"/>
      <c r="I393" s="331"/>
    </row>
    <row r="394" spans="1:9" x14ac:dyDescent="0.3">
      <c r="A394" s="85" t="s">
        <v>498</v>
      </c>
      <c r="B394" s="86" t="s">
        <v>499</v>
      </c>
      <c r="C394" s="87"/>
      <c r="D394" s="85"/>
      <c r="E394" s="104"/>
      <c r="F394" s="122"/>
      <c r="G394" s="41"/>
      <c r="H394" s="336"/>
      <c r="I394" s="331"/>
    </row>
    <row r="395" spans="1:9" hidden="1" x14ac:dyDescent="0.3">
      <c r="A395" s="71" t="s">
        <v>44</v>
      </c>
      <c r="B395" s="23" t="s">
        <v>45</v>
      </c>
      <c r="C395" s="72" t="s">
        <v>46</v>
      </c>
      <c r="D395" s="71" t="s">
        <v>43</v>
      </c>
      <c r="E395" s="110" t="s">
        <v>47</v>
      </c>
      <c r="F395" s="322" t="s">
        <v>34</v>
      </c>
      <c r="G395" s="41"/>
      <c r="H395" s="336"/>
      <c r="I395" s="331"/>
    </row>
    <row r="396" spans="1:9" x14ac:dyDescent="0.3">
      <c r="A396" s="75"/>
      <c r="B396" s="22"/>
      <c r="C396" s="68"/>
      <c r="D396" s="75"/>
      <c r="E396" s="104"/>
      <c r="F396" s="122"/>
      <c r="G396" s="41"/>
      <c r="H396" s="336"/>
      <c r="I396" s="331"/>
    </row>
    <row r="397" spans="1:9" x14ac:dyDescent="0.3">
      <c r="A397" s="85" t="s">
        <v>211</v>
      </c>
      <c r="B397" s="86" t="s">
        <v>500</v>
      </c>
      <c r="C397" s="87"/>
      <c r="D397" s="85"/>
      <c r="E397" s="104"/>
      <c r="F397" s="122"/>
      <c r="G397" s="41"/>
      <c r="H397" s="336"/>
      <c r="I397" s="331"/>
    </row>
    <row r="398" spans="1:9" x14ac:dyDescent="0.3">
      <c r="A398" s="85"/>
      <c r="B398" s="86"/>
      <c r="C398" s="87"/>
      <c r="D398" s="85"/>
      <c r="E398" s="104"/>
      <c r="F398" s="122"/>
      <c r="G398" s="41"/>
      <c r="H398" s="336"/>
      <c r="I398" s="331"/>
    </row>
    <row r="399" spans="1:9" ht="46.2" customHeight="1" x14ac:dyDescent="0.3">
      <c r="A399" s="155" t="s">
        <v>502</v>
      </c>
      <c r="B399" s="86" t="s">
        <v>501</v>
      </c>
      <c r="C399" s="87" t="s">
        <v>101</v>
      </c>
      <c r="D399" s="85">
        <v>50</v>
      </c>
      <c r="E399" s="104">
        <v>850</v>
      </c>
      <c r="F399" s="122">
        <f>E399*D399</f>
        <v>42500</v>
      </c>
      <c r="G399" s="41"/>
      <c r="H399" s="336"/>
      <c r="I399" s="331">
        <f t="shared" si="7"/>
        <v>0</v>
      </c>
    </row>
    <row r="400" spans="1:9" x14ac:dyDescent="0.3">
      <c r="A400" s="85"/>
      <c r="B400" s="86"/>
      <c r="C400" s="87"/>
      <c r="D400" s="85"/>
      <c r="E400" s="104"/>
      <c r="F400" s="122"/>
      <c r="G400" s="41"/>
      <c r="H400" s="336"/>
      <c r="I400" s="331"/>
    </row>
    <row r="401" spans="1:15" x14ac:dyDescent="0.3">
      <c r="A401" s="85" t="s">
        <v>213</v>
      </c>
      <c r="B401" s="86" t="s">
        <v>503</v>
      </c>
      <c r="C401" s="87"/>
      <c r="D401" s="85"/>
      <c r="E401" s="104"/>
      <c r="F401" s="122"/>
      <c r="G401" s="41"/>
      <c r="H401" s="336"/>
      <c r="I401" s="331"/>
    </row>
    <row r="402" spans="1:15" x14ac:dyDescent="0.3">
      <c r="A402" s="80"/>
      <c r="C402" s="68"/>
      <c r="D402" s="75"/>
      <c r="F402" s="122"/>
      <c r="G402" s="41"/>
      <c r="H402" s="336"/>
      <c r="I402" s="331"/>
    </row>
    <row r="403" spans="1:15" ht="28.8" x14ac:dyDescent="0.3">
      <c r="A403" s="155" t="s">
        <v>504</v>
      </c>
      <c r="B403" s="86" t="s">
        <v>505</v>
      </c>
      <c r="C403" s="87" t="s">
        <v>24</v>
      </c>
      <c r="D403" s="85">
        <v>50</v>
      </c>
      <c r="E403" s="104">
        <v>850</v>
      </c>
      <c r="F403" s="122">
        <f>E403*D403</f>
        <v>42500</v>
      </c>
      <c r="G403" s="41"/>
      <c r="H403" s="336"/>
      <c r="I403" s="331">
        <f t="shared" si="7"/>
        <v>0</v>
      </c>
    </row>
    <row r="404" spans="1:15" x14ac:dyDescent="0.3">
      <c r="A404" s="85"/>
      <c r="B404" s="86"/>
      <c r="C404" s="87"/>
      <c r="D404" s="85"/>
      <c r="E404" s="104"/>
      <c r="F404" s="122"/>
      <c r="G404" s="41"/>
      <c r="H404" s="336"/>
      <c r="I404" s="331"/>
    </row>
    <row r="405" spans="1:15" x14ac:dyDescent="0.3">
      <c r="A405" s="85" t="s">
        <v>508</v>
      </c>
      <c r="B405" s="86" t="s">
        <v>509</v>
      </c>
      <c r="C405" s="87" t="s">
        <v>24</v>
      </c>
      <c r="D405" s="85">
        <v>10</v>
      </c>
      <c r="E405" s="104">
        <v>3500</v>
      </c>
      <c r="F405" s="122">
        <f>E405*D405</f>
        <v>35000</v>
      </c>
      <c r="G405" s="41"/>
      <c r="H405" s="336"/>
      <c r="I405" s="331">
        <f t="shared" si="7"/>
        <v>0</v>
      </c>
    </row>
    <row r="406" spans="1:15" x14ac:dyDescent="0.3">
      <c r="A406" s="85"/>
      <c r="B406" s="86"/>
      <c r="C406" s="87"/>
      <c r="D406" s="85"/>
      <c r="E406" s="104"/>
      <c r="F406" s="122"/>
      <c r="G406" s="41"/>
      <c r="H406" s="336"/>
      <c r="I406" s="331"/>
    </row>
    <row r="407" spans="1:15" x14ac:dyDescent="0.3">
      <c r="A407" s="85" t="s">
        <v>510</v>
      </c>
      <c r="B407" s="86" t="s">
        <v>102</v>
      </c>
      <c r="C407" s="87"/>
      <c r="D407" s="85"/>
      <c r="E407" s="104"/>
      <c r="F407" s="122"/>
      <c r="G407" s="41"/>
      <c r="H407" s="336"/>
      <c r="I407" s="331"/>
    </row>
    <row r="408" spans="1:15" x14ac:dyDescent="0.3">
      <c r="A408" s="85"/>
      <c r="B408" s="86"/>
      <c r="C408" s="87"/>
      <c r="D408" s="85"/>
      <c r="E408" s="104"/>
      <c r="F408" s="122"/>
      <c r="G408" s="41"/>
      <c r="H408" s="336"/>
      <c r="I408" s="331"/>
    </row>
    <row r="409" spans="1:15" x14ac:dyDescent="0.3">
      <c r="A409" s="85" t="s">
        <v>511</v>
      </c>
      <c r="B409" s="22" t="s">
        <v>512</v>
      </c>
      <c r="C409" s="87"/>
      <c r="D409" s="85"/>
      <c r="E409" s="104"/>
      <c r="F409" s="122"/>
      <c r="G409" s="41"/>
      <c r="H409" s="336"/>
      <c r="I409" s="331"/>
    </row>
    <row r="410" spans="1:15" x14ac:dyDescent="0.3">
      <c r="A410" s="85"/>
      <c r="B410" s="86"/>
      <c r="C410" s="87"/>
      <c r="D410" s="85"/>
      <c r="E410" s="104"/>
      <c r="F410" s="122"/>
      <c r="G410" s="41"/>
      <c r="H410" s="336"/>
      <c r="I410" s="331"/>
    </row>
    <row r="411" spans="1:15" x14ac:dyDescent="0.3">
      <c r="A411" s="85" t="s">
        <v>211</v>
      </c>
      <c r="B411" s="86" t="s">
        <v>513</v>
      </c>
      <c r="C411" s="87" t="s">
        <v>8</v>
      </c>
      <c r="D411" s="85">
        <v>4</v>
      </c>
      <c r="E411" s="104">
        <v>10000</v>
      </c>
      <c r="F411" s="122">
        <f>E411*D411</f>
        <v>40000</v>
      </c>
      <c r="G411" s="41"/>
      <c r="H411" s="336"/>
      <c r="I411" s="331">
        <f t="shared" si="7"/>
        <v>0</v>
      </c>
    </row>
    <row r="412" spans="1:15" x14ac:dyDescent="0.3">
      <c r="A412" s="85"/>
      <c r="B412" s="86"/>
      <c r="C412" s="87"/>
      <c r="D412" s="85"/>
      <c r="E412" s="104"/>
      <c r="F412" s="122"/>
      <c r="G412" s="41"/>
      <c r="H412" s="336"/>
      <c r="I412" s="331"/>
    </row>
    <row r="413" spans="1:15" x14ac:dyDescent="0.3">
      <c r="A413" s="85" t="s">
        <v>514</v>
      </c>
      <c r="B413" s="86" t="s">
        <v>515</v>
      </c>
      <c r="C413" s="87" t="s">
        <v>24</v>
      </c>
      <c r="D413" s="85">
        <v>2</v>
      </c>
      <c r="E413" s="104">
        <v>1500</v>
      </c>
      <c r="F413" s="122">
        <f>E413*D413</f>
        <v>3000</v>
      </c>
      <c r="G413" s="41"/>
      <c r="H413" s="336"/>
      <c r="I413" s="331">
        <f t="shared" si="7"/>
        <v>0</v>
      </c>
    </row>
    <row r="414" spans="1:15" x14ac:dyDescent="0.3">
      <c r="A414" s="85"/>
      <c r="B414" s="86"/>
      <c r="C414" s="87"/>
      <c r="D414" s="85"/>
      <c r="E414" s="104"/>
      <c r="F414" s="122"/>
      <c r="G414" s="41"/>
      <c r="H414" s="336"/>
      <c r="I414" s="331"/>
    </row>
    <row r="415" spans="1:15" x14ac:dyDescent="0.3">
      <c r="A415" s="85" t="s">
        <v>516</v>
      </c>
      <c r="B415" s="86" t="s">
        <v>517</v>
      </c>
      <c r="C415" s="87"/>
      <c r="D415" s="85"/>
      <c r="E415" s="104"/>
      <c r="F415" s="122"/>
      <c r="G415" s="41"/>
      <c r="H415" s="336"/>
      <c r="I415" s="331"/>
      <c r="J415" s="43"/>
      <c r="K415" s="45"/>
      <c r="L415" s="90"/>
      <c r="M415" s="43"/>
      <c r="N415" s="145"/>
      <c r="O415" s="153"/>
    </row>
    <row r="416" spans="1:15" x14ac:dyDescent="0.3">
      <c r="A416" s="85"/>
      <c r="B416" s="86"/>
      <c r="C416" s="87"/>
      <c r="D416" s="85"/>
      <c r="E416" s="104"/>
      <c r="F416" s="122"/>
      <c r="G416" s="41"/>
      <c r="H416" s="336"/>
      <c r="I416" s="331"/>
    </row>
    <row r="417" spans="1:10" x14ac:dyDescent="0.3">
      <c r="A417" s="85" t="s">
        <v>518</v>
      </c>
      <c r="B417" s="22" t="s">
        <v>512</v>
      </c>
      <c r="C417" s="87"/>
      <c r="D417" s="85"/>
      <c r="E417" s="104"/>
      <c r="F417" s="122"/>
      <c r="G417" s="41"/>
      <c r="H417" s="336"/>
      <c r="I417" s="331"/>
    </row>
    <row r="418" spans="1:10" x14ac:dyDescent="0.3">
      <c r="A418" s="85"/>
      <c r="B418" s="86"/>
      <c r="C418" s="87"/>
      <c r="D418" s="85"/>
      <c r="E418" s="104"/>
      <c r="F418" s="122"/>
      <c r="G418" s="41"/>
      <c r="H418" s="336"/>
      <c r="I418" s="331"/>
    </row>
    <row r="419" spans="1:10" x14ac:dyDescent="0.3">
      <c r="A419" s="85" t="s">
        <v>211</v>
      </c>
      <c r="B419" s="86" t="s">
        <v>513</v>
      </c>
      <c r="C419" s="87" t="s">
        <v>8</v>
      </c>
      <c r="D419" s="85">
        <v>4</v>
      </c>
      <c r="E419" s="104">
        <v>2000</v>
      </c>
      <c r="F419" s="122">
        <f>E419*D419</f>
        <v>8000</v>
      </c>
      <c r="G419" s="41"/>
      <c r="H419" s="336"/>
      <c r="I419" s="331">
        <f t="shared" si="7"/>
        <v>0</v>
      </c>
    </row>
    <row r="420" spans="1:10" x14ac:dyDescent="0.3">
      <c r="A420" s="85"/>
      <c r="B420" s="86"/>
      <c r="C420" s="87"/>
      <c r="D420" s="85"/>
      <c r="E420" s="104"/>
      <c r="F420" s="122"/>
      <c r="G420" s="41"/>
      <c r="H420" s="336"/>
      <c r="I420" s="331"/>
    </row>
    <row r="421" spans="1:10" x14ac:dyDescent="0.3">
      <c r="A421" s="85" t="s">
        <v>519</v>
      </c>
      <c r="B421" s="86" t="s">
        <v>515</v>
      </c>
      <c r="C421" s="87" t="s">
        <v>24</v>
      </c>
      <c r="D421" s="85">
        <v>2</v>
      </c>
      <c r="E421" s="104">
        <v>1200</v>
      </c>
      <c r="F421" s="122">
        <f>E421*D421</f>
        <v>2400</v>
      </c>
      <c r="G421" s="41"/>
      <c r="H421" s="336"/>
      <c r="I421" s="331">
        <f t="shared" si="7"/>
        <v>0</v>
      </c>
      <c r="J421" s="256">
        <f>SUM(I388:I421)</f>
        <v>0</v>
      </c>
    </row>
    <row r="422" spans="1:10" x14ac:dyDescent="0.3">
      <c r="A422" s="85"/>
      <c r="B422" s="86"/>
      <c r="C422" s="87"/>
      <c r="D422" s="85"/>
      <c r="E422" s="104"/>
      <c r="F422" s="122"/>
      <c r="G422" s="41"/>
      <c r="H422" s="336"/>
      <c r="I422" s="331"/>
    </row>
    <row r="423" spans="1:10" s="113" customFormat="1" x14ac:dyDescent="0.3">
      <c r="A423" s="82" t="s">
        <v>520</v>
      </c>
      <c r="B423" s="148" t="s">
        <v>52</v>
      </c>
      <c r="C423" s="81"/>
      <c r="D423" s="82"/>
      <c r="E423" s="103"/>
      <c r="F423" s="323"/>
      <c r="G423" s="332"/>
      <c r="H423" s="458"/>
      <c r="I423" s="333"/>
    </row>
    <row r="424" spans="1:10" x14ac:dyDescent="0.3">
      <c r="A424" s="84"/>
      <c r="B424" s="83"/>
      <c r="C424" s="83"/>
      <c r="D424" s="84"/>
      <c r="E424" s="104"/>
      <c r="F424" s="122"/>
      <c r="G424" s="41"/>
      <c r="H424" s="336"/>
      <c r="I424" s="331"/>
    </row>
    <row r="425" spans="1:10" ht="64.2" customHeight="1" x14ac:dyDescent="0.3">
      <c r="A425" s="85" t="s">
        <v>521</v>
      </c>
      <c r="B425" s="86" t="s">
        <v>30</v>
      </c>
      <c r="C425" s="87"/>
      <c r="D425" s="85"/>
      <c r="E425" s="104"/>
      <c r="F425" s="122"/>
      <c r="G425" s="41"/>
      <c r="H425" s="336"/>
      <c r="I425" s="331"/>
    </row>
    <row r="426" spans="1:10" x14ac:dyDescent="0.3">
      <c r="A426" s="85"/>
      <c r="B426" s="86"/>
      <c r="C426" s="87"/>
      <c r="D426" s="85"/>
      <c r="E426" s="104"/>
      <c r="F426" s="122"/>
      <c r="G426" s="41"/>
      <c r="H426" s="336"/>
      <c r="I426" s="331"/>
    </row>
    <row r="427" spans="1:10" ht="28.8" x14ac:dyDescent="0.3">
      <c r="A427" s="85" t="s">
        <v>522</v>
      </c>
      <c r="B427" s="86" t="s">
        <v>523</v>
      </c>
      <c r="C427" s="87"/>
      <c r="D427" s="85"/>
      <c r="E427" s="104"/>
      <c r="F427" s="122"/>
      <c r="G427" s="41"/>
      <c r="H427" s="336"/>
      <c r="I427" s="331"/>
    </row>
    <row r="428" spans="1:10" x14ac:dyDescent="0.3">
      <c r="A428" s="85"/>
      <c r="B428" s="86"/>
      <c r="C428" s="87"/>
      <c r="D428" s="85"/>
      <c r="E428" s="104"/>
      <c r="F428" s="122"/>
      <c r="G428" s="41"/>
      <c r="H428" s="336"/>
      <c r="I428" s="331"/>
    </row>
    <row r="429" spans="1:10" x14ac:dyDescent="0.3">
      <c r="A429" s="85" t="s">
        <v>213</v>
      </c>
      <c r="B429" s="139" t="s">
        <v>929</v>
      </c>
      <c r="C429" s="87" t="s">
        <v>23</v>
      </c>
      <c r="D429" s="85">
        <v>20</v>
      </c>
      <c r="E429" s="104">
        <v>1600</v>
      </c>
      <c r="F429" s="122">
        <f>E429*D429</f>
        <v>32000</v>
      </c>
      <c r="G429" s="41"/>
      <c r="H429" s="336"/>
      <c r="I429" s="331">
        <f t="shared" si="7"/>
        <v>0</v>
      </c>
    </row>
    <row r="430" spans="1:10" x14ac:dyDescent="0.3">
      <c r="A430" s="85"/>
      <c r="B430" s="86"/>
      <c r="C430" s="87"/>
      <c r="D430" s="85"/>
      <c r="E430" s="104"/>
      <c r="F430" s="122"/>
      <c r="G430" s="41"/>
      <c r="H430" s="336"/>
      <c r="I430" s="331"/>
    </row>
    <row r="431" spans="1:10" x14ac:dyDescent="0.3">
      <c r="A431" s="85" t="s">
        <v>215</v>
      </c>
      <c r="B431" s="139" t="s">
        <v>1029</v>
      </c>
      <c r="C431" s="87" t="s">
        <v>23</v>
      </c>
      <c r="D431" s="85">
        <v>40</v>
      </c>
      <c r="E431" s="104">
        <v>1750</v>
      </c>
      <c r="F431" s="122">
        <f>E431*D431</f>
        <v>70000</v>
      </c>
      <c r="G431" s="41"/>
      <c r="H431" s="336"/>
      <c r="I431" s="331">
        <f t="shared" si="7"/>
        <v>0</v>
      </c>
    </row>
    <row r="432" spans="1:10" x14ac:dyDescent="0.3">
      <c r="A432" s="85"/>
      <c r="B432" s="86"/>
      <c r="C432" s="87"/>
      <c r="D432" s="85"/>
      <c r="E432" s="104"/>
      <c r="F432" s="122"/>
      <c r="G432" s="41"/>
      <c r="H432" s="336"/>
      <c r="I432" s="331"/>
    </row>
    <row r="433" spans="1:9" x14ac:dyDescent="0.3">
      <c r="A433" s="85" t="s">
        <v>336</v>
      </c>
      <c r="B433" s="86" t="s">
        <v>930</v>
      </c>
      <c r="C433" s="87" t="s">
        <v>23</v>
      </c>
      <c r="D433" s="85"/>
      <c r="E433" s="104"/>
      <c r="F433" s="122" t="s">
        <v>50</v>
      </c>
      <c r="G433" s="41"/>
      <c r="H433" s="336"/>
      <c r="I433" s="331"/>
    </row>
    <row r="434" spans="1:9" x14ac:dyDescent="0.3">
      <c r="A434" s="85"/>
      <c r="B434" s="86"/>
      <c r="C434" s="87"/>
      <c r="D434" s="85"/>
      <c r="E434" s="104"/>
      <c r="F434" s="122"/>
      <c r="G434" s="41"/>
      <c r="H434" s="336"/>
      <c r="I434" s="331"/>
    </row>
    <row r="435" spans="1:9" s="118" customFormat="1" x14ac:dyDescent="0.3">
      <c r="A435" s="85" t="s">
        <v>950</v>
      </c>
      <c r="B435" s="249" t="s">
        <v>951</v>
      </c>
      <c r="C435" s="87"/>
      <c r="D435" s="85"/>
      <c r="E435" s="104"/>
      <c r="F435" s="122"/>
      <c r="G435" s="41"/>
      <c r="H435" s="336"/>
      <c r="I435" s="331"/>
    </row>
    <row r="436" spans="1:9" x14ac:dyDescent="0.3">
      <c r="A436" s="85"/>
      <c r="B436" s="86"/>
      <c r="C436" s="87"/>
      <c r="D436" s="85"/>
      <c r="E436" s="104"/>
      <c r="F436" s="122"/>
      <c r="G436" s="41"/>
      <c r="H436" s="336"/>
      <c r="I436" s="331"/>
    </row>
    <row r="437" spans="1:9" ht="43.2" x14ac:dyDescent="0.3">
      <c r="A437" s="85" t="s">
        <v>213</v>
      </c>
      <c r="B437" s="86" t="s">
        <v>952</v>
      </c>
      <c r="C437" s="87" t="s">
        <v>6</v>
      </c>
      <c r="D437" s="85">
        <v>20</v>
      </c>
      <c r="E437" s="104">
        <v>1850</v>
      </c>
      <c r="F437" s="122">
        <f>D437*E437</f>
        <v>37000</v>
      </c>
      <c r="G437" s="41"/>
      <c r="H437" s="336"/>
      <c r="I437" s="331">
        <f t="shared" si="7"/>
        <v>0</v>
      </c>
    </row>
    <row r="438" spans="1:9" x14ac:dyDescent="0.3">
      <c r="A438" s="85"/>
      <c r="B438" s="86"/>
      <c r="C438" s="87"/>
      <c r="D438" s="85"/>
      <c r="E438" s="104"/>
      <c r="F438" s="122"/>
      <c r="G438" s="41"/>
      <c r="H438" s="336"/>
      <c r="I438" s="331"/>
    </row>
    <row r="439" spans="1:9" ht="43.2" x14ac:dyDescent="0.3">
      <c r="A439" s="85" t="s">
        <v>215</v>
      </c>
      <c r="B439" s="86" t="s">
        <v>953</v>
      </c>
      <c r="C439" s="87" t="s">
        <v>6</v>
      </c>
      <c r="D439" s="85">
        <v>20</v>
      </c>
      <c r="E439" s="104">
        <v>1850</v>
      </c>
      <c r="F439" s="122">
        <f>E439*D439</f>
        <v>37000</v>
      </c>
      <c r="G439" s="41"/>
      <c r="H439" s="336"/>
      <c r="I439" s="331">
        <f t="shared" si="7"/>
        <v>0</v>
      </c>
    </row>
    <row r="440" spans="1:9" x14ac:dyDescent="0.3">
      <c r="A440" s="85"/>
      <c r="B440" s="86"/>
      <c r="C440" s="87"/>
      <c r="D440" s="85"/>
      <c r="E440" s="104"/>
      <c r="F440" s="122"/>
      <c r="G440" s="41"/>
      <c r="H440" s="336"/>
      <c r="I440" s="331"/>
    </row>
    <row r="441" spans="1:9" s="118" customFormat="1" x14ac:dyDescent="0.3">
      <c r="A441" s="85" t="s">
        <v>954</v>
      </c>
      <c r="B441" s="86" t="s">
        <v>955</v>
      </c>
      <c r="C441" s="87"/>
      <c r="D441" s="85"/>
      <c r="E441" s="104"/>
      <c r="F441" s="122"/>
      <c r="G441" s="41"/>
      <c r="H441" s="336"/>
      <c r="I441" s="331"/>
    </row>
    <row r="442" spans="1:9" x14ac:dyDescent="0.3">
      <c r="A442" s="85"/>
      <c r="B442" s="86"/>
      <c r="C442" s="87"/>
      <c r="D442" s="85"/>
      <c r="E442" s="104"/>
      <c r="F442" s="122"/>
      <c r="G442" s="41"/>
      <c r="H442" s="336"/>
      <c r="I442" s="331"/>
    </row>
    <row r="443" spans="1:9" ht="43.2" x14ac:dyDescent="0.3">
      <c r="A443" s="85" t="s">
        <v>213</v>
      </c>
      <c r="B443" s="86" t="s">
        <v>956</v>
      </c>
      <c r="C443" s="87" t="s">
        <v>6</v>
      </c>
      <c r="D443" s="85">
        <v>2</v>
      </c>
      <c r="E443" s="104">
        <v>1850</v>
      </c>
      <c r="F443" s="122">
        <f>E443*D443</f>
        <v>3700</v>
      </c>
      <c r="G443" s="41"/>
      <c r="H443" s="336"/>
      <c r="I443" s="331">
        <f t="shared" si="7"/>
        <v>0</v>
      </c>
    </row>
    <row r="444" spans="1:9" x14ac:dyDescent="0.3">
      <c r="A444" s="85"/>
      <c r="B444" s="86"/>
      <c r="C444" s="87"/>
      <c r="D444" s="85"/>
      <c r="E444" s="104"/>
      <c r="F444" s="122"/>
      <c r="G444" s="41"/>
      <c r="H444" s="336"/>
      <c r="I444" s="331"/>
    </row>
    <row r="445" spans="1:9" ht="43.2" x14ac:dyDescent="0.3">
      <c r="A445" s="85" t="s">
        <v>215</v>
      </c>
      <c r="B445" s="86" t="s">
        <v>957</v>
      </c>
      <c r="C445" s="87" t="s">
        <v>6</v>
      </c>
      <c r="D445" s="85">
        <v>2</v>
      </c>
      <c r="E445" s="104">
        <v>1850</v>
      </c>
      <c r="F445" s="122">
        <f>E445*D445</f>
        <v>3700</v>
      </c>
      <c r="G445" s="41"/>
      <c r="H445" s="336"/>
      <c r="I445" s="331">
        <f t="shared" si="7"/>
        <v>0</v>
      </c>
    </row>
    <row r="446" spans="1:9" x14ac:dyDescent="0.3">
      <c r="A446" s="85"/>
      <c r="B446" s="86"/>
      <c r="C446" s="87"/>
      <c r="D446" s="85"/>
      <c r="E446" s="104"/>
      <c r="F446" s="122"/>
      <c r="G446" s="41"/>
      <c r="H446" s="336"/>
      <c r="I446" s="331"/>
    </row>
    <row r="447" spans="1:9" ht="43.2" x14ac:dyDescent="0.3">
      <c r="A447" s="85" t="s">
        <v>336</v>
      </c>
      <c r="B447" s="86" t="s">
        <v>958</v>
      </c>
      <c r="C447" s="87" t="s">
        <v>6</v>
      </c>
      <c r="D447" s="85">
        <v>2</v>
      </c>
      <c r="E447" s="104">
        <v>2500</v>
      </c>
      <c r="F447" s="122">
        <f>E447*D447</f>
        <v>5000</v>
      </c>
      <c r="G447" s="41"/>
      <c r="H447" s="336"/>
      <c r="I447" s="331">
        <f t="shared" si="7"/>
        <v>0</v>
      </c>
    </row>
    <row r="448" spans="1:9" x14ac:dyDescent="0.3">
      <c r="A448" s="85"/>
      <c r="B448" s="86"/>
      <c r="C448" s="87"/>
      <c r="D448" s="85"/>
      <c r="E448" s="104"/>
      <c r="F448" s="122"/>
      <c r="G448" s="41"/>
      <c r="H448" s="336"/>
      <c r="I448" s="331"/>
    </row>
    <row r="449" spans="1:9" x14ac:dyDescent="0.3">
      <c r="A449" s="85" t="s">
        <v>524</v>
      </c>
      <c r="B449" s="86" t="s">
        <v>525</v>
      </c>
      <c r="C449" s="87"/>
      <c r="D449" s="85"/>
      <c r="E449" s="104"/>
      <c r="F449" s="122"/>
      <c r="G449" s="41"/>
      <c r="H449" s="336"/>
      <c r="I449" s="331"/>
    </row>
    <row r="450" spans="1:9" x14ac:dyDescent="0.3">
      <c r="A450" s="85"/>
      <c r="B450" s="86"/>
      <c r="C450" s="87"/>
      <c r="D450" s="85"/>
      <c r="E450" s="104"/>
      <c r="F450" s="122"/>
      <c r="G450" s="41"/>
      <c r="H450" s="336"/>
      <c r="I450" s="331"/>
    </row>
    <row r="451" spans="1:9" x14ac:dyDescent="0.3">
      <c r="A451" s="85" t="s">
        <v>526</v>
      </c>
      <c r="B451" s="86" t="s">
        <v>527</v>
      </c>
      <c r="C451" s="87"/>
      <c r="D451" s="85"/>
      <c r="E451" s="104"/>
      <c r="F451" s="122"/>
      <c r="G451" s="41"/>
      <c r="H451" s="336"/>
      <c r="I451" s="331"/>
    </row>
    <row r="452" spans="1:9" x14ac:dyDescent="0.3">
      <c r="A452" s="85"/>
      <c r="B452" s="86"/>
      <c r="C452" s="87"/>
      <c r="D452" s="85"/>
      <c r="E452" s="104"/>
      <c r="F452" s="122"/>
      <c r="G452" s="41"/>
      <c r="H452" s="336"/>
      <c r="I452" s="331"/>
    </row>
    <row r="453" spans="1:9" x14ac:dyDescent="0.3">
      <c r="A453" s="85" t="s">
        <v>211</v>
      </c>
      <c r="B453" s="86" t="s">
        <v>916</v>
      </c>
      <c r="C453" s="87" t="s">
        <v>5</v>
      </c>
      <c r="D453" s="85">
        <v>40</v>
      </c>
      <c r="E453" s="104">
        <v>250</v>
      </c>
      <c r="F453" s="122">
        <f>E453*D453</f>
        <v>10000</v>
      </c>
      <c r="G453" s="41"/>
      <c r="H453" s="336"/>
      <c r="I453" s="331">
        <f t="shared" si="7"/>
        <v>0</v>
      </c>
    </row>
    <row r="454" spans="1:9" x14ac:dyDescent="0.3">
      <c r="A454" s="85"/>
      <c r="B454" s="86"/>
      <c r="C454" s="87"/>
      <c r="D454" s="85"/>
      <c r="E454" s="104"/>
      <c r="F454" s="122"/>
      <c r="G454" s="41"/>
      <c r="H454" s="336"/>
      <c r="I454" s="331"/>
    </row>
    <row r="455" spans="1:9" ht="28.8" x14ac:dyDescent="0.3">
      <c r="A455" s="85" t="s">
        <v>528</v>
      </c>
      <c r="B455" s="86" t="s">
        <v>529</v>
      </c>
      <c r="C455" s="87"/>
      <c r="D455" s="85"/>
      <c r="E455" s="104"/>
      <c r="F455" s="122"/>
      <c r="G455" s="41"/>
      <c r="H455" s="336"/>
      <c r="I455" s="331"/>
    </row>
    <row r="456" spans="1:9" x14ac:dyDescent="0.3">
      <c r="A456" s="85"/>
      <c r="B456" s="86"/>
      <c r="C456" s="87"/>
      <c r="D456" s="85"/>
      <c r="E456" s="104"/>
      <c r="F456" s="122"/>
      <c r="G456" s="41"/>
      <c r="H456" s="336"/>
      <c r="I456" s="331"/>
    </row>
    <row r="457" spans="1:9" x14ac:dyDescent="0.3">
      <c r="A457" s="85" t="s">
        <v>211</v>
      </c>
      <c r="B457" s="86" t="s">
        <v>917</v>
      </c>
      <c r="C457" s="87" t="s">
        <v>5</v>
      </c>
      <c r="D457" s="85">
        <v>20</v>
      </c>
      <c r="E457" s="104">
        <v>250</v>
      </c>
      <c r="F457" s="122">
        <f>E457*D457</f>
        <v>5000</v>
      </c>
      <c r="G457" s="41"/>
      <c r="H457" s="336"/>
      <c r="I457" s="331">
        <f t="shared" ref="I457:I516" si="8">H457*D457</f>
        <v>0</v>
      </c>
    </row>
    <row r="458" spans="1:9" x14ac:dyDescent="0.3">
      <c r="A458" s="85"/>
      <c r="B458" s="86"/>
      <c r="C458" s="87"/>
      <c r="D458" s="85"/>
      <c r="E458" s="104"/>
      <c r="F458" s="122"/>
      <c r="G458" s="41"/>
      <c r="H458" s="336"/>
      <c r="I458" s="331"/>
    </row>
    <row r="459" spans="1:9" x14ac:dyDescent="0.3">
      <c r="A459" s="85" t="s">
        <v>530</v>
      </c>
      <c r="B459" s="86" t="s">
        <v>31</v>
      </c>
      <c r="C459" s="87"/>
      <c r="D459" s="85"/>
      <c r="E459" s="104"/>
      <c r="F459" s="122"/>
      <c r="G459" s="41"/>
      <c r="H459" s="336"/>
      <c r="I459" s="331"/>
    </row>
    <row r="460" spans="1:9" x14ac:dyDescent="0.3">
      <c r="A460" s="85"/>
      <c r="B460" s="86"/>
      <c r="C460" s="87"/>
      <c r="D460" s="85"/>
      <c r="E460" s="104"/>
      <c r="F460" s="122"/>
      <c r="G460" s="41"/>
      <c r="H460" s="336"/>
      <c r="I460" s="331"/>
    </row>
    <row r="461" spans="1:9" x14ac:dyDescent="0.3">
      <c r="A461" s="85" t="s">
        <v>531</v>
      </c>
      <c r="B461" s="86" t="s">
        <v>532</v>
      </c>
      <c r="C461" s="87" t="s">
        <v>35</v>
      </c>
      <c r="D461" s="85">
        <v>60</v>
      </c>
      <c r="E461" s="104">
        <v>350</v>
      </c>
      <c r="F461" s="122">
        <f>E461*D461</f>
        <v>21000</v>
      </c>
      <c r="G461" s="41"/>
      <c r="H461" s="336"/>
      <c r="I461" s="331">
        <f t="shared" si="8"/>
        <v>0</v>
      </c>
    </row>
    <row r="462" spans="1:9" x14ac:dyDescent="0.3">
      <c r="A462" s="85"/>
      <c r="B462" s="86"/>
      <c r="C462" s="87"/>
      <c r="D462" s="85"/>
      <c r="E462" s="104"/>
      <c r="F462" s="122"/>
      <c r="G462" s="41"/>
      <c r="H462" s="336"/>
      <c r="I462" s="331"/>
    </row>
    <row r="463" spans="1:9" s="99" customFormat="1" x14ac:dyDescent="0.3">
      <c r="A463" s="190" t="s">
        <v>931</v>
      </c>
      <c r="B463" s="78" t="s">
        <v>932</v>
      </c>
      <c r="C463" s="87"/>
      <c r="D463" s="85"/>
      <c r="E463" s="104"/>
      <c r="F463" s="122"/>
      <c r="G463" s="75"/>
      <c r="H463" s="336"/>
      <c r="I463" s="331"/>
    </row>
    <row r="464" spans="1:9" x14ac:dyDescent="0.3">
      <c r="A464" s="85"/>
      <c r="B464" s="86"/>
      <c r="C464" s="87"/>
      <c r="D464" s="85"/>
      <c r="E464" s="104"/>
      <c r="F464" s="122"/>
      <c r="G464" s="41"/>
      <c r="H464" s="336"/>
      <c r="I464" s="331"/>
    </row>
    <row r="465" spans="1:10" x14ac:dyDescent="0.3">
      <c r="A465" s="85" t="s">
        <v>533</v>
      </c>
      <c r="B465" s="86" t="s">
        <v>534</v>
      </c>
      <c r="C465" s="87" t="s">
        <v>32</v>
      </c>
      <c r="D465" s="85">
        <v>40</v>
      </c>
      <c r="E465" s="104">
        <v>150</v>
      </c>
      <c r="F465" s="122">
        <f>E465*D465</f>
        <v>6000</v>
      </c>
      <c r="G465" s="41"/>
      <c r="H465" s="336"/>
      <c r="I465" s="331">
        <f t="shared" si="8"/>
        <v>0</v>
      </c>
    </row>
    <row r="466" spans="1:10" x14ac:dyDescent="0.3">
      <c r="A466" s="85"/>
      <c r="B466" s="86"/>
      <c r="C466" s="87"/>
      <c r="D466" s="85"/>
      <c r="E466" s="104"/>
      <c r="F466" s="122"/>
      <c r="G466" s="41"/>
      <c r="H466" s="336"/>
      <c r="I466" s="331"/>
    </row>
    <row r="467" spans="1:10" s="118" customFormat="1" ht="28.8" x14ac:dyDescent="0.3">
      <c r="A467" s="85" t="s">
        <v>933</v>
      </c>
      <c r="B467" s="86" t="s">
        <v>934</v>
      </c>
      <c r="C467" s="87"/>
      <c r="D467" s="85"/>
      <c r="E467" s="104"/>
      <c r="F467" s="122"/>
      <c r="G467" s="41"/>
      <c r="H467" s="336"/>
      <c r="I467" s="331"/>
    </row>
    <row r="468" spans="1:10" x14ac:dyDescent="0.3">
      <c r="A468" s="85"/>
      <c r="B468" s="86"/>
      <c r="C468" s="87"/>
      <c r="D468" s="85"/>
      <c r="E468" s="104"/>
      <c r="F468" s="122"/>
      <c r="G468" s="41"/>
      <c r="H468" s="336"/>
      <c r="I468" s="331"/>
    </row>
    <row r="469" spans="1:10" ht="28.8" x14ac:dyDescent="0.3">
      <c r="A469" s="85" t="s">
        <v>935</v>
      </c>
      <c r="B469" s="86" t="s">
        <v>936</v>
      </c>
      <c r="C469" s="87" t="s">
        <v>9</v>
      </c>
      <c r="D469" s="85">
        <v>20</v>
      </c>
      <c r="E469" s="104">
        <v>550</v>
      </c>
      <c r="F469" s="122">
        <f>E469*D469</f>
        <v>11000</v>
      </c>
      <c r="G469" s="41"/>
      <c r="H469" s="336"/>
      <c r="I469" s="331">
        <f t="shared" si="8"/>
        <v>0</v>
      </c>
    </row>
    <row r="470" spans="1:10" x14ac:dyDescent="0.3">
      <c r="A470" s="85"/>
      <c r="B470" s="86"/>
      <c r="C470" s="87"/>
      <c r="D470" s="85"/>
      <c r="E470" s="104"/>
      <c r="F470" s="122"/>
      <c r="G470" s="41"/>
      <c r="H470" s="336"/>
      <c r="I470" s="331"/>
    </row>
    <row r="471" spans="1:10" s="118" customFormat="1" x14ac:dyDescent="0.3">
      <c r="A471" s="85" t="s">
        <v>937</v>
      </c>
      <c r="B471" s="86" t="s">
        <v>938</v>
      </c>
      <c r="C471" s="87"/>
      <c r="D471" s="85"/>
      <c r="E471" s="104"/>
      <c r="F471" s="122"/>
      <c r="G471" s="41"/>
      <c r="H471" s="336"/>
      <c r="I471" s="331"/>
    </row>
    <row r="472" spans="1:10" x14ac:dyDescent="0.3">
      <c r="A472" s="85"/>
      <c r="B472" s="86"/>
      <c r="C472" s="87"/>
      <c r="D472" s="85"/>
      <c r="E472" s="104"/>
      <c r="F472" s="122"/>
      <c r="G472" s="41"/>
      <c r="H472" s="336"/>
      <c r="I472" s="331"/>
    </row>
    <row r="473" spans="1:10" x14ac:dyDescent="0.3">
      <c r="A473" s="80" t="s">
        <v>939</v>
      </c>
      <c r="B473" s="22" t="s">
        <v>940</v>
      </c>
      <c r="C473" s="68" t="s">
        <v>6</v>
      </c>
      <c r="D473" s="75">
        <v>10</v>
      </c>
      <c r="E473" s="104">
        <v>450</v>
      </c>
      <c r="F473" s="122">
        <f>E473*D473</f>
        <v>4500</v>
      </c>
      <c r="G473" s="41"/>
      <c r="H473" s="336"/>
      <c r="I473" s="331">
        <f t="shared" si="8"/>
        <v>0</v>
      </c>
      <c r="J473" s="256">
        <f>SUM(I426:I473)</f>
        <v>0</v>
      </c>
    </row>
    <row r="474" spans="1:10" x14ac:dyDescent="0.3">
      <c r="A474" s="80"/>
      <c r="B474" s="22"/>
      <c r="C474" s="68"/>
      <c r="D474" s="75"/>
      <c r="E474" s="104"/>
      <c r="F474" s="122"/>
      <c r="G474" s="41"/>
      <c r="H474" s="336"/>
      <c r="I474" s="331"/>
    </row>
    <row r="475" spans="1:10" s="113" customFormat="1" x14ac:dyDescent="0.3">
      <c r="A475" s="82" t="s">
        <v>535</v>
      </c>
      <c r="B475" s="148" t="s">
        <v>536</v>
      </c>
      <c r="C475" s="81"/>
      <c r="D475" s="82"/>
      <c r="E475" s="103"/>
      <c r="F475" s="323"/>
      <c r="G475" s="332"/>
      <c r="H475" s="458"/>
      <c r="I475" s="333"/>
    </row>
    <row r="476" spans="1:10" x14ac:dyDescent="0.3">
      <c r="A476" s="84"/>
      <c r="B476" s="83"/>
      <c r="C476" s="83"/>
      <c r="D476" s="84"/>
      <c r="E476" s="104"/>
      <c r="F476" s="122"/>
      <c r="G476" s="41"/>
      <c r="H476" s="336"/>
      <c r="I476" s="331"/>
    </row>
    <row r="477" spans="1:10" s="118" customFormat="1" x14ac:dyDescent="0.3">
      <c r="A477" s="85" t="s">
        <v>537</v>
      </c>
      <c r="B477" s="86" t="s">
        <v>538</v>
      </c>
      <c r="C477" s="87"/>
      <c r="D477" s="85"/>
      <c r="E477" s="104"/>
      <c r="F477" s="122"/>
      <c r="G477" s="41"/>
      <c r="H477" s="336"/>
      <c r="I477" s="331"/>
    </row>
    <row r="478" spans="1:10" x14ac:dyDescent="0.3">
      <c r="A478" s="85"/>
      <c r="B478" s="86"/>
      <c r="C478" s="87"/>
      <c r="D478" s="85"/>
      <c r="E478" s="104"/>
      <c r="F478" s="122"/>
      <c r="G478" s="41"/>
      <c r="H478" s="336"/>
      <c r="I478" s="331"/>
    </row>
    <row r="479" spans="1:10" x14ac:dyDescent="0.3">
      <c r="A479" s="85" t="s">
        <v>539</v>
      </c>
      <c r="B479" s="86" t="s">
        <v>540</v>
      </c>
      <c r="C479" s="87"/>
      <c r="D479" s="85"/>
      <c r="E479" s="104"/>
      <c r="F479" s="122"/>
      <c r="G479" s="41"/>
      <c r="H479" s="336"/>
      <c r="I479" s="331"/>
    </row>
    <row r="480" spans="1:10" hidden="1" x14ac:dyDescent="0.3">
      <c r="A480" s="71" t="s">
        <v>44</v>
      </c>
      <c r="B480" s="23" t="s">
        <v>45</v>
      </c>
      <c r="C480" s="72" t="s">
        <v>46</v>
      </c>
      <c r="D480" s="71" t="s">
        <v>43</v>
      </c>
      <c r="E480" s="110" t="s">
        <v>47</v>
      </c>
      <c r="F480" s="322" t="s">
        <v>34</v>
      </c>
      <c r="G480" s="41"/>
      <c r="H480" s="336"/>
      <c r="I480" s="331"/>
    </row>
    <row r="481" spans="1:9" x14ac:dyDescent="0.3">
      <c r="A481" s="85"/>
      <c r="B481" s="86"/>
      <c r="C481" s="87"/>
      <c r="D481" s="85"/>
      <c r="E481" s="104"/>
      <c r="F481" s="122"/>
      <c r="G481" s="41"/>
      <c r="H481" s="336"/>
      <c r="I481" s="331"/>
    </row>
    <row r="482" spans="1:9" x14ac:dyDescent="0.3">
      <c r="A482" s="85" t="s">
        <v>211</v>
      </c>
      <c r="B482" s="86" t="s">
        <v>541</v>
      </c>
      <c r="C482" s="87" t="s">
        <v>33</v>
      </c>
      <c r="D482" s="85">
        <v>5</v>
      </c>
      <c r="E482" s="104">
        <v>5000</v>
      </c>
      <c r="F482" s="122">
        <f>E482*D482</f>
        <v>25000</v>
      </c>
      <c r="G482" s="41"/>
      <c r="H482" s="336"/>
      <c r="I482" s="331">
        <f t="shared" si="8"/>
        <v>0</v>
      </c>
    </row>
    <row r="483" spans="1:9" x14ac:dyDescent="0.3">
      <c r="A483" s="85"/>
      <c r="B483" s="86"/>
      <c r="C483" s="87"/>
      <c r="D483" s="85"/>
      <c r="E483" s="104"/>
      <c r="F483" s="122"/>
      <c r="G483" s="41"/>
      <c r="H483" s="336"/>
      <c r="I483" s="331"/>
    </row>
    <row r="484" spans="1:9" x14ac:dyDescent="0.3">
      <c r="A484" s="85" t="s">
        <v>213</v>
      </c>
      <c r="B484" s="86" t="s">
        <v>542</v>
      </c>
      <c r="C484" s="87" t="s">
        <v>33</v>
      </c>
      <c r="D484" s="85">
        <v>0.1</v>
      </c>
      <c r="E484" s="104">
        <v>6500</v>
      </c>
      <c r="F484" s="122">
        <f>E484*D484</f>
        <v>650</v>
      </c>
      <c r="G484" s="41"/>
      <c r="H484" s="336"/>
      <c r="I484" s="331">
        <f t="shared" si="8"/>
        <v>0</v>
      </c>
    </row>
    <row r="485" spans="1:9" x14ac:dyDescent="0.3">
      <c r="A485" s="85"/>
      <c r="B485" s="86"/>
      <c r="C485" s="87"/>
      <c r="D485" s="85"/>
      <c r="E485" s="104"/>
      <c r="F485" s="122"/>
      <c r="G485" s="41"/>
      <c r="H485" s="336"/>
      <c r="I485" s="331"/>
    </row>
    <row r="486" spans="1:9" x14ac:dyDescent="0.3">
      <c r="A486" s="85" t="s">
        <v>215</v>
      </c>
      <c r="B486" s="86" t="s">
        <v>543</v>
      </c>
      <c r="C486" s="87" t="s">
        <v>33</v>
      </c>
      <c r="D486" s="85">
        <v>0.1</v>
      </c>
      <c r="E486" s="104">
        <v>8000</v>
      </c>
      <c r="F486" s="122">
        <f>E486*D486</f>
        <v>800</v>
      </c>
      <c r="G486" s="41"/>
      <c r="H486" s="336"/>
      <c r="I486" s="331">
        <f t="shared" si="8"/>
        <v>0</v>
      </c>
    </row>
    <row r="487" spans="1:9" x14ac:dyDescent="0.3">
      <c r="A487" s="85"/>
      <c r="B487" s="86"/>
      <c r="C487" s="87"/>
      <c r="D487" s="85"/>
      <c r="E487" s="104"/>
      <c r="F487" s="122"/>
      <c r="G487" s="41"/>
      <c r="H487" s="336"/>
      <c r="I487" s="331"/>
    </row>
    <row r="488" spans="1:9" x14ac:dyDescent="0.3">
      <c r="A488" s="85" t="s">
        <v>336</v>
      </c>
      <c r="B488" s="86" t="s">
        <v>544</v>
      </c>
      <c r="C488" s="87" t="s">
        <v>33</v>
      </c>
      <c r="D488" s="85">
        <v>0.1</v>
      </c>
      <c r="E488" s="104">
        <v>10000</v>
      </c>
      <c r="F488" s="122">
        <f>E488*D488</f>
        <v>1000</v>
      </c>
      <c r="G488" s="41"/>
      <c r="H488" s="336"/>
      <c r="I488" s="331">
        <f t="shared" si="8"/>
        <v>0</v>
      </c>
    </row>
    <row r="489" spans="1:9" x14ac:dyDescent="0.3">
      <c r="A489" s="85"/>
      <c r="B489" s="86"/>
      <c r="C489" s="87"/>
      <c r="D489" s="85"/>
      <c r="E489" s="104"/>
      <c r="F489" s="122"/>
      <c r="G489" s="41"/>
      <c r="H489" s="336"/>
      <c r="I489" s="331"/>
    </row>
    <row r="490" spans="1:9" x14ac:dyDescent="0.3">
      <c r="A490" s="85" t="s">
        <v>545</v>
      </c>
      <c r="B490" s="86" t="s">
        <v>546</v>
      </c>
      <c r="C490" s="87"/>
      <c r="D490" s="85"/>
      <c r="E490" s="104"/>
      <c r="F490" s="122"/>
      <c r="G490" s="41"/>
      <c r="H490" s="336"/>
      <c r="I490" s="331"/>
    </row>
    <row r="491" spans="1:9" x14ac:dyDescent="0.3">
      <c r="A491" s="85"/>
      <c r="B491" s="86"/>
      <c r="C491" s="87"/>
      <c r="D491" s="85"/>
      <c r="E491" s="104"/>
      <c r="F491" s="122"/>
      <c r="G491" s="41"/>
      <c r="H491" s="336"/>
      <c r="I491" s="331"/>
    </row>
    <row r="492" spans="1:9" x14ac:dyDescent="0.3">
      <c r="A492" s="85" t="s">
        <v>547</v>
      </c>
      <c r="B492" s="86" t="s">
        <v>552</v>
      </c>
      <c r="C492" s="87" t="s">
        <v>33</v>
      </c>
      <c r="D492" s="85">
        <v>5</v>
      </c>
      <c r="E492" s="104">
        <v>5000</v>
      </c>
      <c r="F492" s="122">
        <f>D492*E492</f>
        <v>25000</v>
      </c>
      <c r="G492" s="41"/>
      <c r="H492" s="336"/>
      <c r="I492" s="331">
        <f t="shared" si="8"/>
        <v>0</v>
      </c>
    </row>
    <row r="493" spans="1:9" x14ac:dyDescent="0.3">
      <c r="A493" s="85"/>
      <c r="B493" s="86"/>
      <c r="C493" s="87"/>
      <c r="D493" s="85"/>
      <c r="E493" s="104"/>
      <c r="F493" s="122"/>
      <c r="G493" s="41"/>
      <c r="H493" s="336"/>
      <c r="I493" s="331"/>
    </row>
    <row r="494" spans="1:9" x14ac:dyDescent="0.3">
      <c r="A494" s="85" t="s">
        <v>548</v>
      </c>
      <c r="B494" s="86" t="s">
        <v>553</v>
      </c>
      <c r="C494" s="87" t="s">
        <v>8</v>
      </c>
      <c r="D494" s="85">
        <v>10</v>
      </c>
      <c r="E494" s="104">
        <v>5000</v>
      </c>
      <c r="F494" s="122">
        <f>D494*E494</f>
        <v>50000</v>
      </c>
      <c r="G494" s="41"/>
      <c r="H494" s="336"/>
      <c r="I494" s="331">
        <f t="shared" si="8"/>
        <v>0</v>
      </c>
    </row>
    <row r="495" spans="1:9" x14ac:dyDescent="0.3">
      <c r="A495" s="85"/>
      <c r="B495" s="86"/>
      <c r="C495" s="87"/>
      <c r="D495" s="85"/>
      <c r="E495" s="104"/>
      <c r="F495" s="122"/>
      <c r="G495" s="41"/>
      <c r="H495" s="336"/>
      <c r="I495" s="331"/>
    </row>
    <row r="496" spans="1:9" x14ac:dyDescent="0.3">
      <c r="A496" s="85" t="s">
        <v>549</v>
      </c>
      <c r="B496" s="86" t="s">
        <v>554</v>
      </c>
      <c r="C496" s="87" t="s">
        <v>5</v>
      </c>
      <c r="D496" s="85">
        <v>25</v>
      </c>
      <c r="E496" s="104">
        <v>120</v>
      </c>
      <c r="F496" s="122">
        <f>D496*E496</f>
        <v>3000</v>
      </c>
      <c r="G496" s="41"/>
      <c r="H496" s="336"/>
      <c r="I496" s="331">
        <f t="shared" si="8"/>
        <v>0</v>
      </c>
    </row>
    <row r="497" spans="1:9" x14ac:dyDescent="0.3">
      <c r="A497" s="85"/>
      <c r="B497" s="86"/>
      <c r="C497" s="87"/>
      <c r="D497" s="85"/>
      <c r="E497" s="104"/>
      <c r="F497" s="122"/>
      <c r="G497" s="41"/>
      <c r="H497" s="336"/>
      <c r="I497" s="331"/>
    </row>
    <row r="498" spans="1:9" x14ac:dyDescent="0.3">
      <c r="A498" s="85" t="s">
        <v>550</v>
      </c>
      <c r="B498" s="86" t="s">
        <v>555</v>
      </c>
      <c r="C498" s="87" t="s">
        <v>5</v>
      </c>
      <c r="D498" s="85">
        <v>25</v>
      </c>
      <c r="E498" s="104">
        <v>120</v>
      </c>
      <c r="F498" s="122">
        <f>D498*E498</f>
        <v>3000</v>
      </c>
      <c r="G498" s="41"/>
      <c r="H498" s="336"/>
      <c r="I498" s="331">
        <f t="shared" si="8"/>
        <v>0</v>
      </c>
    </row>
    <row r="499" spans="1:9" x14ac:dyDescent="0.3">
      <c r="A499" s="85"/>
      <c r="B499" s="86"/>
      <c r="C499" s="87"/>
      <c r="D499" s="85"/>
      <c r="E499" s="104"/>
      <c r="F499" s="122"/>
      <c r="G499" s="41"/>
      <c r="H499" s="336"/>
      <c r="I499" s="331"/>
    </row>
    <row r="500" spans="1:9" ht="28.8" x14ac:dyDescent="0.3">
      <c r="A500" s="85" t="s">
        <v>551</v>
      </c>
      <c r="B500" s="86" t="s">
        <v>556</v>
      </c>
      <c r="C500" s="87" t="s">
        <v>5</v>
      </c>
      <c r="D500" s="85">
        <v>100</v>
      </c>
      <c r="E500" s="104">
        <v>125</v>
      </c>
      <c r="F500" s="122">
        <f>D500*E500</f>
        <v>12500</v>
      </c>
      <c r="G500" s="41"/>
      <c r="H500" s="336"/>
      <c r="I500" s="331">
        <f t="shared" si="8"/>
        <v>0</v>
      </c>
    </row>
    <row r="501" spans="1:9" x14ac:dyDescent="0.3">
      <c r="A501" s="80"/>
      <c r="B501" s="22"/>
      <c r="C501" s="68"/>
      <c r="D501" s="75"/>
      <c r="E501" s="104"/>
      <c r="F501" s="122"/>
      <c r="G501" s="41"/>
      <c r="H501" s="336"/>
      <c r="I501" s="331"/>
    </row>
    <row r="502" spans="1:9" s="118" customFormat="1" x14ac:dyDescent="0.3">
      <c r="A502" s="85" t="s">
        <v>557</v>
      </c>
      <c r="B502" s="86" t="s">
        <v>558</v>
      </c>
      <c r="C502" s="87"/>
      <c r="D502" s="85"/>
      <c r="E502" s="104"/>
      <c r="F502" s="122"/>
      <c r="G502" s="41"/>
      <c r="H502" s="336"/>
      <c r="I502" s="331"/>
    </row>
    <row r="503" spans="1:9" x14ac:dyDescent="0.3">
      <c r="A503" s="85"/>
      <c r="B503" s="86"/>
      <c r="C503" s="87"/>
      <c r="D503" s="85"/>
      <c r="E503" s="104"/>
      <c r="F503" s="122"/>
      <c r="G503" s="41"/>
      <c r="H503" s="336"/>
      <c r="I503" s="331"/>
    </row>
    <row r="504" spans="1:9" x14ac:dyDescent="0.3">
      <c r="A504" s="85" t="s">
        <v>560</v>
      </c>
      <c r="B504" s="86" t="s">
        <v>949</v>
      </c>
      <c r="C504" s="87"/>
      <c r="D504" s="85"/>
      <c r="E504" s="104"/>
      <c r="F504" s="122"/>
      <c r="G504" s="41"/>
      <c r="H504" s="336"/>
      <c r="I504" s="331"/>
    </row>
    <row r="505" spans="1:9" x14ac:dyDescent="0.3">
      <c r="A505" s="85"/>
      <c r="B505" s="86"/>
      <c r="C505" s="87"/>
      <c r="D505" s="85"/>
      <c r="E505" s="104"/>
      <c r="F505" s="122"/>
      <c r="G505" s="41"/>
      <c r="H505" s="336"/>
      <c r="I505" s="331"/>
    </row>
    <row r="506" spans="1:9" x14ac:dyDescent="0.3">
      <c r="A506" s="85" t="s">
        <v>361</v>
      </c>
      <c r="B506" s="86" t="s">
        <v>1135</v>
      </c>
      <c r="C506" s="87" t="s">
        <v>29</v>
      </c>
      <c r="D506" s="85">
        <v>300</v>
      </c>
      <c r="E506" s="104">
        <v>150</v>
      </c>
      <c r="F506" s="122">
        <f>ROUNDUP(E506*D506,2)</f>
        <v>45000</v>
      </c>
      <c r="G506" s="41"/>
      <c r="H506" s="336"/>
      <c r="I506" s="331">
        <f t="shared" si="8"/>
        <v>0</v>
      </c>
    </row>
    <row r="507" spans="1:9" x14ac:dyDescent="0.3">
      <c r="A507" s="85"/>
      <c r="B507" s="86"/>
      <c r="C507" s="87"/>
      <c r="D507" s="85"/>
      <c r="E507" s="104"/>
      <c r="F507" s="122"/>
      <c r="G507" s="41"/>
      <c r="H507" s="336"/>
      <c r="I507" s="331"/>
    </row>
    <row r="508" spans="1:9" x14ac:dyDescent="0.3">
      <c r="A508" s="85" t="s">
        <v>362</v>
      </c>
      <c r="B508" s="86" t="s">
        <v>1136</v>
      </c>
      <c r="C508" s="87" t="s">
        <v>29</v>
      </c>
      <c r="D508" s="85">
        <v>500</v>
      </c>
      <c r="E508" s="104">
        <v>150</v>
      </c>
      <c r="F508" s="122">
        <f>ROUNDUP(E508*D508,2)</f>
        <v>75000</v>
      </c>
      <c r="G508" s="41"/>
      <c r="H508" s="336"/>
      <c r="I508" s="331">
        <f t="shared" si="8"/>
        <v>0</v>
      </c>
    </row>
    <row r="509" spans="1:9" x14ac:dyDescent="0.3">
      <c r="A509" s="85"/>
      <c r="B509" s="86"/>
      <c r="C509" s="87"/>
      <c r="D509" s="85"/>
      <c r="E509" s="104"/>
      <c r="F509" s="122"/>
      <c r="G509" s="41"/>
      <c r="H509" s="336"/>
      <c r="I509" s="331"/>
    </row>
    <row r="510" spans="1:9" x14ac:dyDescent="0.3">
      <c r="A510" s="85" t="s">
        <v>363</v>
      </c>
      <c r="B510" s="86" t="s">
        <v>1137</v>
      </c>
      <c r="C510" s="87" t="s">
        <v>29</v>
      </c>
      <c r="D510" s="85">
        <v>100</v>
      </c>
      <c r="E510" s="104">
        <v>150</v>
      </c>
      <c r="F510" s="122">
        <f>ROUNDUP(E510*D510,2)</f>
        <v>15000</v>
      </c>
      <c r="G510" s="41"/>
      <c r="H510" s="336"/>
      <c r="I510" s="331">
        <f t="shared" si="8"/>
        <v>0</v>
      </c>
    </row>
    <row r="511" spans="1:9" x14ac:dyDescent="0.3">
      <c r="A511" s="85"/>
      <c r="B511" s="86"/>
      <c r="C511" s="87"/>
      <c r="D511" s="85"/>
      <c r="E511" s="104"/>
      <c r="F511" s="122"/>
      <c r="G511" s="41"/>
      <c r="H511" s="336"/>
      <c r="I511" s="331"/>
    </row>
    <row r="512" spans="1:9" x14ac:dyDescent="0.3">
      <c r="A512" s="85" t="s">
        <v>1138</v>
      </c>
      <c r="B512" s="86" t="s">
        <v>1139</v>
      </c>
      <c r="C512" s="87" t="s">
        <v>1140</v>
      </c>
      <c r="D512" s="85">
        <v>100</v>
      </c>
      <c r="E512" s="104">
        <v>150</v>
      </c>
      <c r="F512" s="122">
        <f>ROUNDUP(E512*D512,2)</f>
        <v>15000</v>
      </c>
      <c r="G512" s="41"/>
      <c r="H512" s="336"/>
      <c r="I512" s="331">
        <f t="shared" si="8"/>
        <v>0</v>
      </c>
    </row>
    <row r="513" spans="1:10" x14ac:dyDescent="0.3">
      <c r="A513" s="85"/>
      <c r="B513" s="86"/>
      <c r="C513" s="87"/>
      <c r="D513" s="85"/>
      <c r="E513" s="104"/>
      <c r="F513" s="122"/>
      <c r="G513" s="41"/>
      <c r="H513" s="336"/>
      <c r="I513" s="331"/>
    </row>
    <row r="514" spans="1:10" ht="28.8" x14ac:dyDescent="0.3">
      <c r="A514" s="85" t="s">
        <v>559</v>
      </c>
      <c r="B514" s="86" t="s">
        <v>42</v>
      </c>
      <c r="C514" s="87" t="s">
        <v>8</v>
      </c>
      <c r="D514" s="85">
        <v>5</v>
      </c>
      <c r="E514" s="104">
        <v>1287.8</v>
      </c>
      <c r="F514" s="122">
        <f>E514*D514</f>
        <v>6439</v>
      </c>
      <c r="G514" s="41"/>
      <c r="H514" s="336"/>
      <c r="I514" s="331">
        <f t="shared" si="8"/>
        <v>0</v>
      </c>
    </row>
    <row r="515" spans="1:10" x14ac:dyDescent="0.3">
      <c r="A515" s="85"/>
      <c r="B515" s="86"/>
      <c r="C515" s="87"/>
      <c r="D515" s="85"/>
      <c r="E515" s="104"/>
      <c r="F515" s="122"/>
      <c r="G515" s="41"/>
      <c r="H515" s="336"/>
      <c r="I515" s="331"/>
    </row>
    <row r="516" spans="1:10" ht="28.8" x14ac:dyDescent="0.3">
      <c r="A516" s="85" t="s">
        <v>941</v>
      </c>
      <c r="B516" s="86" t="s">
        <v>942</v>
      </c>
      <c r="C516" s="87" t="s">
        <v>6</v>
      </c>
      <c r="D516" s="85">
        <v>1</v>
      </c>
      <c r="E516" s="104">
        <v>200000</v>
      </c>
      <c r="F516" s="122">
        <f>E516*D516</f>
        <v>200000</v>
      </c>
      <c r="G516" s="41"/>
      <c r="H516" s="336"/>
      <c r="I516" s="331">
        <f t="shared" si="8"/>
        <v>0</v>
      </c>
      <c r="J516" s="256">
        <f>SUM(I482:I516)</f>
        <v>0</v>
      </c>
    </row>
    <row r="517" spans="1:10" x14ac:dyDescent="0.3">
      <c r="A517" s="85"/>
      <c r="B517" s="86"/>
      <c r="C517" s="87"/>
      <c r="D517" s="85"/>
      <c r="E517" s="104"/>
      <c r="F517" s="122"/>
      <c r="G517" s="41"/>
      <c r="H517" s="336"/>
      <c r="I517" s="331"/>
    </row>
    <row r="518" spans="1:10" s="113" customFormat="1" x14ac:dyDescent="0.3">
      <c r="A518" s="82" t="s">
        <v>561</v>
      </c>
      <c r="B518" s="154" t="s">
        <v>103</v>
      </c>
      <c r="C518" s="81"/>
      <c r="D518" s="82"/>
      <c r="E518" s="103"/>
      <c r="F518" s="323"/>
      <c r="G518" s="332"/>
      <c r="H518" s="63"/>
      <c r="I518" s="332"/>
    </row>
    <row r="519" spans="1:10" x14ac:dyDescent="0.3">
      <c r="A519" s="85"/>
      <c r="B519" s="86"/>
      <c r="C519" s="87"/>
      <c r="D519" s="85"/>
      <c r="E519" s="104"/>
      <c r="F519" s="122"/>
      <c r="G519" s="41"/>
      <c r="H519" s="336"/>
      <c r="I519" s="331"/>
    </row>
    <row r="520" spans="1:10" s="118" customFormat="1" x14ac:dyDescent="0.3">
      <c r="A520" s="85" t="s">
        <v>562</v>
      </c>
      <c r="B520" s="86" t="s">
        <v>104</v>
      </c>
      <c r="C520" s="87"/>
      <c r="D520" s="85"/>
      <c r="E520" s="104"/>
      <c r="F520" s="122"/>
      <c r="G520" s="41"/>
      <c r="H520" s="336"/>
      <c r="I520" s="331"/>
    </row>
    <row r="521" spans="1:10" x14ac:dyDescent="0.3">
      <c r="A521" s="85"/>
      <c r="B521" s="86"/>
      <c r="C521" s="87"/>
      <c r="D521" s="85"/>
      <c r="E521" s="104"/>
      <c r="F521" s="122"/>
      <c r="G521" s="41"/>
      <c r="H521" s="336"/>
      <c r="I521" s="331"/>
    </row>
    <row r="522" spans="1:10" x14ac:dyDescent="0.3">
      <c r="A522" s="85" t="s">
        <v>563</v>
      </c>
      <c r="B522" s="86" t="s">
        <v>564</v>
      </c>
      <c r="C522" s="87" t="s">
        <v>5</v>
      </c>
      <c r="D522" s="85">
        <v>8000</v>
      </c>
      <c r="E522" s="104">
        <v>3.4</v>
      </c>
      <c r="F522" s="122">
        <f>E522*D522</f>
        <v>27200</v>
      </c>
      <c r="G522" s="41"/>
      <c r="H522" s="336"/>
      <c r="I522" s="331">
        <f t="shared" ref="I522:I578" si="9">H522*D522</f>
        <v>0</v>
      </c>
    </row>
    <row r="523" spans="1:10" x14ac:dyDescent="0.3">
      <c r="A523" s="75"/>
      <c r="C523" s="68"/>
      <c r="D523" s="75"/>
      <c r="F523" s="122"/>
      <c r="G523" s="41"/>
      <c r="H523" s="336"/>
      <c r="I523" s="331"/>
    </row>
    <row r="524" spans="1:10" x14ac:dyDescent="0.3">
      <c r="A524" s="85" t="s">
        <v>565</v>
      </c>
      <c r="B524" s="86" t="s">
        <v>566</v>
      </c>
      <c r="C524" s="87" t="s">
        <v>5</v>
      </c>
      <c r="D524" s="85">
        <v>8000</v>
      </c>
      <c r="E524" s="104">
        <v>4.4000000000000004</v>
      </c>
      <c r="F524" s="122">
        <f>E524*D524</f>
        <v>35200</v>
      </c>
      <c r="G524" s="41"/>
      <c r="H524" s="336"/>
      <c r="I524" s="331">
        <f t="shared" si="9"/>
        <v>0</v>
      </c>
    </row>
    <row r="525" spans="1:10" x14ac:dyDescent="0.3">
      <c r="A525" s="85"/>
      <c r="B525" s="86"/>
      <c r="C525" s="87"/>
      <c r="D525" s="85"/>
      <c r="E525" s="104"/>
      <c r="F525" s="122"/>
      <c r="G525" s="41"/>
      <c r="H525" s="336"/>
      <c r="I525" s="331"/>
    </row>
    <row r="526" spans="1:10" x14ac:dyDescent="0.3">
      <c r="A526" s="85" t="s">
        <v>567</v>
      </c>
      <c r="B526" s="86" t="s">
        <v>568</v>
      </c>
      <c r="C526" s="87"/>
      <c r="D526" s="85"/>
      <c r="E526" s="104"/>
      <c r="F526" s="122"/>
      <c r="G526" s="41"/>
      <c r="H526" s="336"/>
      <c r="I526" s="331"/>
    </row>
    <row r="527" spans="1:10" x14ac:dyDescent="0.3">
      <c r="A527" s="85"/>
      <c r="B527" s="86"/>
      <c r="C527" s="87"/>
      <c r="D527" s="85"/>
      <c r="E527" s="104"/>
      <c r="F527" s="122"/>
      <c r="G527" s="41"/>
      <c r="H527" s="336"/>
      <c r="I527" s="331"/>
    </row>
    <row r="528" spans="1:10" x14ac:dyDescent="0.3">
      <c r="A528" s="85" t="s">
        <v>569</v>
      </c>
      <c r="B528" s="86" t="s">
        <v>570</v>
      </c>
      <c r="C528" s="87" t="s">
        <v>20</v>
      </c>
      <c r="D528" s="85">
        <v>1.6</v>
      </c>
      <c r="E528" s="104">
        <v>7000</v>
      </c>
      <c r="F528" s="122">
        <f>E528*D528</f>
        <v>11200</v>
      </c>
      <c r="G528" s="41"/>
      <c r="H528" s="336"/>
      <c r="I528" s="331">
        <f t="shared" si="9"/>
        <v>0</v>
      </c>
    </row>
    <row r="529" spans="1:10" x14ac:dyDescent="0.3">
      <c r="A529" s="85"/>
      <c r="B529" s="86"/>
      <c r="C529" s="87"/>
      <c r="D529" s="85"/>
      <c r="E529" s="104"/>
      <c r="F529" s="122"/>
      <c r="G529" s="41"/>
      <c r="H529" s="336"/>
      <c r="I529" s="331"/>
    </row>
    <row r="530" spans="1:10" s="118" customFormat="1" ht="28.8" x14ac:dyDescent="0.3">
      <c r="A530" s="85" t="s">
        <v>571</v>
      </c>
      <c r="B530" s="86" t="s">
        <v>572</v>
      </c>
      <c r="C530" s="87"/>
      <c r="D530" s="85"/>
      <c r="E530" s="104"/>
      <c r="F530" s="122"/>
      <c r="G530" s="41"/>
      <c r="H530" s="336"/>
      <c r="I530" s="331"/>
    </row>
    <row r="531" spans="1:10" x14ac:dyDescent="0.3">
      <c r="A531" s="85"/>
      <c r="B531" s="86"/>
      <c r="C531" s="87"/>
      <c r="D531" s="85"/>
      <c r="E531" s="104"/>
      <c r="F531" s="122"/>
      <c r="G531" s="41"/>
      <c r="H531" s="336"/>
      <c r="I531" s="331"/>
    </row>
    <row r="532" spans="1:10" ht="28.8" x14ac:dyDescent="0.3">
      <c r="A532" s="85" t="s">
        <v>211</v>
      </c>
      <c r="B532" s="86" t="s">
        <v>573</v>
      </c>
      <c r="C532" s="87" t="s">
        <v>9</v>
      </c>
      <c r="D532" s="85">
        <v>600</v>
      </c>
      <c r="E532" s="104">
        <v>50</v>
      </c>
      <c r="F532" s="122">
        <f>E532*D532</f>
        <v>30000</v>
      </c>
      <c r="G532" s="41"/>
      <c r="H532" s="336"/>
      <c r="I532" s="331">
        <f t="shared" si="9"/>
        <v>0</v>
      </c>
    </row>
    <row r="533" spans="1:10" x14ac:dyDescent="0.3">
      <c r="A533" s="85"/>
      <c r="B533" s="86"/>
      <c r="C533" s="87"/>
      <c r="D533" s="85"/>
      <c r="E533" s="104"/>
      <c r="F533" s="122"/>
      <c r="G533" s="41"/>
      <c r="H533" s="336"/>
      <c r="I533" s="331"/>
    </row>
    <row r="534" spans="1:10" ht="28.8" x14ac:dyDescent="0.3">
      <c r="A534" s="85" t="s">
        <v>213</v>
      </c>
      <c r="B534" s="86" t="s">
        <v>574</v>
      </c>
      <c r="C534" s="87" t="s">
        <v>9</v>
      </c>
      <c r="D534" s="85">
        <v>600</v>
      </c>
      <c r="E534" s="104">
        <v>200</v>
      </c>
      <c r="F534" s="122">
        <f>E534*D534</f>
        <v>120000</v>
      </c>
      <c r="G534" s="41"/>
      <c r="H534" s="336"/>
      <c r="I534" s="331">
        <f t="shared" si="9"/>
        <v>0</v>
      </c>
    </row>
    <row r="535" spans="1:10" x14ac:dyDescent="0.3">
      <c r="A535" s="85"/>
      <c r="B535" s="86"/>
      <c r="C535" s="87"/>
      <c r="D535" s="85"/>
      <c r="E535" s="104"/>
      <c r="F535" s="122"/>
      <c r="G535" s="41"/>
      <c r="H535" s="336"/>
      <c r="I535" s="331"/>
    </row>
    <row r="536" spans="1:10" x14ac:dyDescent="0.3">
      <c r="A536" s="85" t="s">
        <v>575</v>
      </c>
      <c r="B536" s="86" t="s">
        <v>576</v>
      </c>
      <c r="C536" s="87"/>
      <c r="D536" s="85"/>
      <c r="E536" s="104"/>
      <c r="F536" s="122"/>
      <c r="G536" s="41"/>
      <c r="H536" s="336"/>
      <c r="I536" s="331"/>
    </row>
    <row r="537" spans="1:10" x14ac:dyDescent="0.3">
      <c r="A537" s="85"/>
      <c r="B537" s="86"/>
      <c r="C537" s="87"/>
      <c r="D537" s="85"/>
      <c r="E537" s="104"/>
      <c r="F537" s="122"/>
      <c r="G537" s="41"/>
      <c r="H537" s="336"/>
      <c r="I537" s="331"/>
    </row>
    <row r="538" spans="1:10" x14ac:dyDescent="0.3">
      <c r="A538" s="85" t="s">
        <v>577</v>
      </c>
      <c r="B538" s="86" t="s">
        <v>578</v>
      </c>
      <c r="C538" s="87"/>
      <c r="D538" s="85"/>
      <c r="E538" s="104"/>
      <c r="F538" s="122"/>
      <c r="G538" s="41"/>
      <c r="H538" s="336"/>
      <c r="I538" s="331"/>
    </row>
    <row r="539" spans="1:10" x14ac:dyDescent="0.3">
      <c r="A539" s="85"/>
      <c r="B539" s="86"/>
      <c r="C539" s="87"/>
      <c r="D539" s="85"/>
      <c r="E539" s="104"/>
      <c r="F539" s="122"/>
      <c r="G539" s="41"/>
      <c r="H539" s="336"/>
      <c r="I539" s="331"/>
    </row>
    <row r="540" spans="1:10" x14ac:dyDescent="0.3">
      <c r="A540" s="85" t="s">
        <v>211</v>
      </c>
      <c r="B540" s="86" t="s">
        <v>579</v>
      </c>
      <c r="C540" s="87" t="s">
        <v>5</v>
      </c>
      <c r="D540" s="85">
        <v>16000</v>
      </c>
      <c r="E540" s="104">
        <v>40</v>
      </c>
      <c r="F540" s="122">
        <f>E540*D540</f>
        <v>640000</v>
      </c>
      <c r="G540" s="41"/>
      <c r="H540" s="336"/>
      <c r="I540" s="331">
        <f t="shared" si="9"/>
        <v>0</v>
      </c>
    </row>
    <row r="541" spans="1:10" x14ac:dyDescent="0.3">
      <c r="A541" s="85"/>
      <c r="B541" s="86"/>
      <c r="C541" s="87"/>
      <c r="D541" s="85"/>
      <c r="E541" s="104"/>
      <c r="F541" s="122"/>
      <c r="G541" s="41"/>
      <c r="H541" s="336"/>
      <c r="I541" s="331"/>
    </row>
    <row r="542" spans="1:10" x14ac:dyDescent="0.3">
      <c r="A542" s="85" t="s">
        <v>946</v>
      </c>
      <c r="B542" s="86" t="s">
        <v>947</v>
      </c>
      <c r="C542" s="87" t="s">
        <v>5</v>
      </c>
      <c r="D542" s="85">
        <v>16000</v>
      </c>
      <c r="E542" s="104">
        <v>35</v>
      </c>
      <c r="F542" s="122">
        <f>E542*D542</f>
        <v>560000</v>
      </c>
      <c r="G542" s="41"/>
      <c r="H542" s="336"/>
      <c r="I542" s="331">
        <f t="shared" si="9"/>
        <v>0</v>
      </c>
      <c r="J542" s="256">
        <f>SUM(I522:I542)</f>
        <v>0</v>
      </c>
    </row>
    <row r="543" spans="1:10" x14ac:dyDescent="0.3">
      <c r="A543" s="85"/>
      <c r="B543" s="86"/>
      <c r="C543" s="87"/>
      <c r="D543" s="85"/>
      <c r="E543" s="104"/>
      <c r="F543" s="122"/>
      <c r="G543" s="41"/>
      <c r="H543" s="336"/>
      <c r="I543" s="331"/>
    </row>
    <row r="544" spans="1:10" s="113" customFormat="1" ht="28.8" x14ac:dyDescent="0.3">
      <c r="A544" s="82" t="s">
        <v>580</v>
      </c>
      <c r="B544" s="154" t="s">
        <v>105</v>
      </c>
      <c r="C544" s="81"/>
      <c r="D544" s="82"/>
      <c r="E544" s="103"/>
      <c r="F544" s="323"/>
      <c r="G544" s="332"/>
      <c r="H544" s="458"/>
      <c r="I544" s="333"/>
    </row>
    <row r="545" spans="1:9" x14ac:dyDescent="0.3">
      <c r="A545" s="85"/>
      <c r="B545" s="86"/>
      <c r="C545" s="87"/>
      <c r="D545" s="85"/>
      <c r="E545" s="104"/>
      <c r="F545" s="122"/>
      <c r="G545" s="41"/>
      <c r="H545" s="336"/>
      <c r="I545" s="331"/>
    </row>
    <row r="546" spans="1:9" s="118" customFormat="1" x14ac:dyDescent="0.3">
      <c r="A546" s="85" t="s">
        <v>581</v>
      </c>
      <c r="B546" s="86" t="s">
        <v>106</v>
      </c>
      <c r="C546" s="87"/>
      <c r="D546" s="85"/>
      <c r="E546" s="104"/>
      <c r="F546" s="122"/>
      <c r="G546" s="41"/>
      <c r="H546" s="336"/>
      <c r="I546" s="331"/>
    </row>
    <row r="547" spans="1:9" x14ac:dyDescent="0.3">
      <c r="A547" s="85"/>
      <c r="B547" s="86"/>
      <c r="C547" s="87"/>
      <c r="D547" s="85"/>
      <c r="E547" s="104"/>
      <c r="F547" s="122"/>
      <c r="G547" s="41"/>
      <c r="H547" s="336"/>
      <c r="I547" s="331"/>
    </row>
    <row r="548" spans="1:9" x14ac:dyDescent="0.3">
      <c r="A548" s="85" t="s">
        <v>582</v>
      </c>
      <c r="B548" s="86" t="s">
        <v>583</v>
      </c>
      <c r="C548" s="87" t="s">
        <v>8</v>
      </c>
      <c r="D548" s="85">
        <v>5</v>
      </c>
      <c r="E548" s="104">
        <v>8000</v>
      </c>
      <c r="F548" s="122">
        <f>E548*D548</f>
        <v>40000</v>
      </c>
      <c r="G548" s="41"/>
      <c r="H548" s="336"/>
      <c r="I548" s="331">
        <f t="shared" si="9"/>
        <v>0</v>
      </c>
    </row>
    <row r="549" spans="1:9" x14ac:dyDescent="0.3">
      <c r="A549" s="85"/>
      <c r="B549" s="86"/>
      <c r="C549" s="87"/>
      <c r="D549" s="85"/>
      <c r="E549" s="104"/>
      <c r="F549" s="122"/>
      <c r="G549" s="41"/>
      <c r="H549" s="336"/>
      <c r="I549" s="331"/>
    </row>
    <row r="550" spans="1:9" s="118" customFormat="1" x14ac:dyDescent="0.3">
      <c r="A550" s="85" t="s">
        <v>584</v>
      </c>
      <c r="B550" s="86" t="s">
        <v>891</v>
      </c>
      <c r="C550" s="87"/>
      <c r="D550" s="85"/>
      <c r="E550" s="104"/>
      <c r="F550" s="122"/>
      <c r="G550" s="41"/>
      <c r="H550" s="336"/>
      <c r="I550" s="331"/>
    </row>
    <row r="551" spans="1:9" x14ac:dyDescent="0.3">
      <c r="A551" s="85"/>
      <c r="B551" s="86"/>
      <c r="C551" s="87"/>
      <c r="D551" s="85"/>
      <c r="E551" s="104"/>
      <c r="F551" s="122"/>
      <c r="G551" s="41"/>
      <c r="H551" s="336"/>
      <c r="I551" s="331"/>
    </row>
    <row r="552" spans="1:9" x14ac:dyDescent="0.3">
      <c r="A552" s="85" t="s">
        <v>948</v>
      </c>
      <c r="B552" s="86" t="s">
        <v>892</v>
      </c>
      <c r="C552" s="87" t="s">
        <v>8</v>
      </c>
      <c r="D552" s="85">
        <v>1</v>
      </c>
      <c r="E552" s="104">
        <v>12000</v>
      </c>
      <c r="F552" s="122">
        <f>E552*D552</f>
        <v>12000</v>
      </c>
      <c r="G552" s="41"/>
      <c r="H552" s="336"/>
      <c r="I552" s="331">
        <f t="shared" si="9"/>
        <v>0</v>
      </c>
    </row>
    <row r="553" spans="1:9" x14ac:dyDescent="0.3">
      <c r="A553" s="85"/>
      <c r="B553" s="86"/>
      <c r="C553" s="87"/>
      <c r="D553" s="85"/>
      <c r="E553" s="104"/>
      <c r="F553" s="122"/>
      <c r="G553" s="41"/>
      <c r="H553" s="336"/>
      <c r="I553" s="331"/>
    </row>
    <row r="554" spans="1:9" s="113" customFormat="1" x14ac:dyDescent="0.3">
      <c r="A554" s="196" t="s">
        <v>1125</v>
      </c>
      <c r="B554" s="220" t="s">
        <v>1127</v>
      </c>
      <c r="C554" s="197"/>
      <c r="D554" s="65"/>
      <c r="E554" s="198"/>
      <c r="F554" s="360"/>
      <c r="G554" s="443"/>
      <c r="H554" s="461"/>
      <c r="I554" s="444"/>
    </row>
    <row r="555" spans="1:9" x14ac:dyDescent="0.3">
      <c r="A555" s="80"/>
      <c r="B555" s="22"/>
      <c r="C555" s="68"/>
      <c r="D555" s="75"/>
      <c r="E555" s="104"/>
      <c r="F555" s="122"/>
      <c r="G555" s="41"/>
      <c r="H555" s="336"/>
      <c r="I555" s="331"/>
    </row>
    <row r="556" spans="1:9" s="118" customFormat="1" x14ac:dyDescent="0.3">
      <c r="A556" s="80" t="s">
        <v>1126</v>
      </c>
      <c r="B556" s="22" t="s">
        <v>228</v>
      </c>
      <c r="C556" s="68"/>
      <c r="D556" s="75"/>
      <c r="E556" s="104"/>
      <c r="F556" s="122"/>
      <c r="G556" s="41"/>
      <c r="H556" s="336"/>
      <c r="I556" s="331"/>
    </row>
    <row r="557" spans="1:9" x14ac:dyDescent="0.3">
      <c r="A557" s="80"/>
      <c r="B557" s="22"/>
      <c r="C557" s="68"/>
      <c r="D557" s="75"/>
      <c r="E557" s="104"/>
      <c r="F557" s="122"/>
      <c r="G557" s="41"/>
      <c r="H557" s="336"/>
      <c r="I557" s="331"/>
    </row>
    <row r="558" spans="1:9" x14ac:dyDescent="0.3">
      <c r="A558" s="80" t="s">
        <v>211</v>
      </c>
      <c r="B558" s="22" t="s">
        <v>1128</v>
      </c>
      <c r="C558" s="68" t="s">
        <v>9</v>
      </c>
      <c r="D558" s="75">
        <v>250</v>
      </c>
      <c r="E558" s="104">
        <v>40</v>
      </c>
      <c r="F558" s="122">
        <f>E558*D558</f>
        <v>10000</v>
      </c>
      <c r="G558" s="41"/>
      <c r="H558" s="336"/>
      <c r="I558" s="331">
        <f t="shared" si="9"/>
        <v>0</v>
      </c>
    </row>
    <row r="559" spans="1:9" x14ac:dyDescent="0.3">
      <c r="A559" s="80"/>
      <c r="B559" s="22"/>
      <c r="C559" s="68"/>
      <c r="D559" s="75"/>
      <c r="E559" s="104"/>
      <c r="F559" s="122"/>
      <c r="G559" s="41"/>
      <c r="H559" s="336"/>
      <c r="I559" s="331"/>
    </row>
    <row r="560" spans="1:9" x14ac:dyDescent="0.3">
      <c r="A560" s="80" t="s">
        <v>213</v>
      </c>
      <c r="B560" s="78" t="s">
        <v>353</v>
      </c>
      <c r="C560" s="68" t="s">
        <v>9</v>
      </c>
      <c r="D560" s="75">
        <v>300</v>
      </c>
      <c r="E560" s="104">
        <v>60</v>
      </c>
      <c r="F560" s="122">
        <f>E560*D560</f>
        <v>18000</v>
      </c>
      <c r="G560" s="41"/>
      <c r="H560" s="336"/>
      <c r="I560" s="331">
        <f t="shared" si="9"/>
        <v>0</v>
      </c>
    </row>
    <row r="561" spans="1:9" x14ac:dyDescent="0.3">
      <c r="A561" s="80"/>
      <c r="B561" s="22"/>
      <c r="C561" s="68"/>
      <c r="D561" s="75"/>
      <c r="E561" s="104"/>
      <c r="F561" s="122"/>
      <c r="G561" s="41"/>
      <c r="H561" s="336"/>
      <c r="I561" s="331"/>
    </row>
    <row r="562" spans="1:9" ht="28.8" x14ac:dyDescent="0.3">
      <c r="A562" s="80" t="s">
        <v>1129</v>
      </c>
      <c r="B562" s="22" t="s">
        <v>1130</v>
      </c>
      <c r="C562" s="68" t="s">
        <v>5</v>
      </c>
      <c r="D562" s="75">
        <v>1750</v>
      </c>
      <c r="E562" s="104">
        <v>50</v>
      </c>
      <c r="F562" s="122">
        <f>E562*D562</f>
        <v>87500</v>
      </c>
      <c r="G562" s="41"/>
      <c r="H562" s="336"/>
      <c r="I562" s="331">
        <f t="shared" si="9"/>
        <v>0</v>
      </c>
    </row>
    <row r="563" spans="1:9" x14ac:dyDescent="0.3">
      <c r="A563" s="80"/>
      <c r="B563" s="22"/>
      <c r="C563" s="68"/>
      <c r="D563" s="75"/>
      <c r="E563" s="104"/>
      <c r="F563" s="122"/>
      <c r="G563" s="41"/>
      <c r="H563" s="336"/>
      <c r="I563" s="331"/>
    </row>
    <row r="564" spans="1:9" x14ac:dyDescent="0.3">
      <c r="A564" s="80" t="s">
        <v>1131</v>
      </c>
      <c r="B564" s="22" t="s">
        <v>1132</v>
      </c>
      <c r="C564" s="68" t="s">
        <v>5</v>
      </c>
      <c r="D564" s="75">
        <v>2300</v>
      </c>
      <c r="E564" s="104">
        <v>25</v>
      </c>
      <c r="F564" s="122">
        <f>E564*D564</f>
        <v>57500</v>
      </c>
      <c r="G564" s="41"/>
      <c r="H564" s="336"/>
      <c r="I564" s="331">
        <f t="shared" si="9"/>
        <v>0</v>
      </c>
    </row>
    <row r="565" spans="1:9" x14ac:dyDescent="0.3">
      <c r="A565" s="80"/>
      <c r="B565" s="22"/>
      <c r="C565" s="68"/>
      <c r="D565" s="75"/>
      <c r="E565" s="104"/>
      <c r="F565" s="122"/>
      <c r="G565" s="41"/>
      <c r="H565" s="336"/>
      <c r="I565" s="331"/>
    </row>
    <row r="566" spans="1:9" x14ac:dyDescent="0.3">
      <c r="A566" s="80" t="s">
        <v>1133</v>
      </c>
      <c r="B566" s="22" t="s">
        <v>1155</v>
      </c>
      <c r="C566" s="68"/>
      <c r="D566" s="75"/>
      <c r="E566" s="104"/>
      <c r="F566" s="122"/>
      <c r="G566" s="41"/>
      <c r="H566" s="336"/>
      <c r="I566" s="331"/>
    </row>
    <row r="567" spans="1:9" x14ac:dyDescent="0.3">
      <c r="A567" s="80"/>
      <c r="B567" s="22"/>
      <c r="C567" s="68"/>
      <c r="D567" s="75"/>
      <c r="E567" s="104"/>
      <c r="F567" s="122"/>
      <c r="G567" s="41"/>
      <c r="H567" s="336"/>
      <c r="I567" s="331"/>
    </row>
    <row r="568" spans="1:9" ht="28.8" x14ac:dyDescent="0.3">
      <c r="A568" s="80" t="s">
        <v>211</v>
      </c>
      <c r="B568" s="22" t="s">
        <v>1156</v>
      </c>
      <c r="C568" s="68" t="s">
        <v>9</v>
      </c>
      <c r="D568" s="75">
        <v>3500</v>
      </c>
      <c r="E568" s="104">
        <v>1500</v>
      </c>
      <c r="F568" s="122">
        <f>E568*D568</f>
        <v>5250000</v>
      </c>
      <c r="G568" s="41"/>
      <c r="H568" s="336"/>
      <c r="I568" s="331">
        <f t="shared" si="9"/>
        <v>0</v>
      </c>
    </row>
    <row r="569" spans="1:9" x14ac:dyDescent="0.3">
      <c r="A569" s="80"/>
      <c r="B569" s="22"/>
      <c r="C569" s="68"/>
      <c r="D569" s="75"/>
      <c r="E569" s="104"/>
      <c r="F569" s="122"/>
      <c r="G569" s="41"/>
      <c r="H569" s="336"/>
      <c r="I569" s="331"/>
    </row>
    <row r="570" spans="1:9" ht="28.8" x14ac:dyDescent="0.3">
      <c r="A570" s="85" t="s">
        <v>213</v>
      </c>
      <c r="B570" s="22" t="s">
        <v>1157</v>
      </c>
      <c r="C570" s="87" t="s">
        <v>9</v>
      </c>
      <c r="D570" s="85">
        <v>900</v>
      </c>
      <c r="E570" s="104">
        <v>1500</v>
      </c>
      <c r="F570" s="122">
        <f>E570*D570</f>
        <v>1350000</v>
      </c>
      <c r="G570" s="41"/>
      <c r="H570" s="336"/>
      <c r="I570" s="331">
        <f t="shared" si="9"/>
        <v>0</v>
      </c>
    </row>
    <row r="571" spans="1:9" x14ac:dyDescent="0.3">
      <c r="A571" s="85"/>
      <c r="B571" s="86"/>
      <c r="C571" s="87"/>
      <c r="D571" s="85"/>
      <c r="E571" s="104"/>
      <c r="F571" s="122"/>
      <c r="G571" s="41"/>
      <c r="H571" s="336"/>
      <c r="I571" s="331"/>
    </row>
    <row r="572" spans="1:9" x14ac:dyDescent="0.3">
      <c r="A572" s="85" t="s">
        <v>1134</v>
      </c>
      <c r="B572" s="86" t="s">
        <v>1158</v>
      </c>
      <c r="C572" s="87" t="s">
        <v>5</v>
      </c>
      <c r="D572" s="85">
        <v>7250</v>
      </c>
      <c r="E572" s="104">
        <v>20</v>
      </c>
      <c r="F572" s="122">
        <f>E572*D572</f>
        <v>145000</v>
      </c>
      <c r="G572" s="41"/>
      <c r="H572" s="336"/>
      <c r="I572" s="331">
        <f t="shared" si="9"/>
        <v>0</v>
      </c>
    </row>
    <row r="573" spans="1:9" x14ac:dyDescent="0.3">
      <c r="A573" s="85"/>
      <c r="B573" s="86"/>
      <c r="C573" s="87"/>
      <c r="D573" s="85"/>
      <c r="E573" s="104"/>
      <c r="F573" s="122"/>
      <c r="G573" s="41"/>
      <c r="H573" s="336"/>
      <c r="I573" s="331"/>
    </row>
    <row r="574" spans="1:9" s="113" customFormat="1" x14ac:dyDescent="0.3">
      <c r="A574" s="82" t="s">
        <v>585</v>
      </c>
      <c r="B574" s="115" t="s">
        <v>586</v>
      </c>
      <c r="C574" s="81"/>
      <c r="D574" s="82"/>
      <c r="E574" s="103"/>
      <c r="F574" s="323"/>
      <c r="G574" s="332"/>
      <c r="H574" s="458"/>
      <c r="I574" s="333"/>
    </row>
    <row r="575" spans="1:9" x14ac:dyDescent="0.3">
      <c r="A575" s="85"/>
      <c r="B575" s="21"/>
      <c r="C575" s="87"/>
      <c r="D575" s="85"/>
      <c r="E575" s="104"/>
      <c r="F575" s="122"/>
      <c r="G575" s="41"/>
      <c r="H575" s="336"/>
      <c r="I575" s="331"/>
    </row>
    <row r="576" spans="1:9" x14ac:dyDescent="0.3">
      <c r="A576" s="85" t="s">
        <v>1019</v>
      </c>
      <c r="B576" s="21" t="s">
        <v>587</v>
      </c>
      <c r="C576" s="87"/>
      <c r="D576" s="85"/>
      <c r="E576" s="104"/>
      <c r="F576" s="122"/>
      <c r="G576" s="41"/>
      <c r="H576" s="336"/>
      <c r="I576" s="331"/>
    </row>
    <row r="577" spans="1:11" x14ac:dyDescent="0.3">
      <c r="A577" s="85"/>
      <c r="B577" s="21"/>
      <c r="C577" s="87"/>
      <c r="D577" s="85"/>
      <c r="E577" s="104"/>
      <c r="F577" s="122"/>
      <c r="G577" s="41"/>
      <c r="H577" s="336"/>
      <c r="I577" s="331"/>
    </row>
    <row r="578" spans="1:11" x14ac:dyDescent="0.3">
      <c r="A578" s="85" t="s">
        <v>211</v>
      </c>
      <c r="B578" s="21" t="s">
        <v>133</v>
      </c>
      <c r="C578" s="87" t="s">
        <v>51</v>
      </c>
      <c r="D578" s="317">
        <v>300000</v>
      </c>
      <c r="E578" s="104">
        <v>250000</v>
      </c>
      <c r="F578" s="122">
        <f>E578*D578</f>
        <v>75000000000</v>
      </c>
      <c r="G578" s="41"/>
      <c r="H578" s="457">
        <v>1</v>
      </c>
      <c r="I578" s="331">
        <f t="shared" si="9"/>
        <v>300000</v>
      </c>
    </row>
    <row r="579" spans="1:11" x14ac:dyDescent="0.3">
      <c r="A579" s="85"/>
      <c r="B579" s="21"/>
      <c r="C579" s="87"/>
      <c r="D579" s="85"/>
      <c r="E579" s="104"/>
      <c r="F579" s="122"/>
      <c r="G579" s="41"/>
      <c r="H579" s="336"/>
      <c r="I579" s="331"/>
    </row>
    <row r="580" spans="1:11" x14ac:dyDescent="0.3">
      <c r="A580" s="85" t="s">
        <v>213</v>
      </c>
      <c r="B580" s="86" t="s">
        <v>1143</v>
      </c>
      <c r="C580" s="87" t="s">
        <v>1</v>
      </c>
      <c r="D580" s="250">
        <f>I578</f>
        <v>300000</v>
      </c>
      <c r="E580" s="251">
        <v>0.1</v>
      </c>
      <c r="F580" s="122">
        <f>D580*E580</f>
        <v>30000</v>
      </c>
      <c r="G580" s="41"/>
      <c r="H580" s="239"/>
      <c r="I580" s="331">
        <f>I578*H580</f>
        <v>0</v>
      </c>
      <c r="J580" s="402">
        <f>SUM(I558:I580)</f>
        <v>300000</v>
      </c>
      <c r="K580" s="88"/>
    </row>
    <row r="581" spans="1:11" x14ac:dyDescent="0.3">
      <c r="A581" s="475" t="s">
        <v>61</v>
      </c>
      <c r="B581" s="476"/>
      <c r="C581" s="476"/>
      <c r="D581" s="476"/>
      <c r="E581" s="477"/>
      <c r="F581" s="322">
        <f>SUM(F8:F580)</f>
        <v>368928878289</v>
      </c>
      <c r="G581" s="340"/>
      <c r="H581" s="462"/>
      <c r="I581" s="343">
        <f>SUM(I8:I580)</f>
        <v>3245000</v>
      </c>
      <c r="J581" s="88"/>
      <c r="K581" s="88"/>
    </row>
    <row r="582" spans="1:11" x14ac:dyDescent="0.3">
      <c r="A582" s="88"/>
      <c r="B582" s="24"/>
      <c r="C582" s="91"/>
      <c r="D582" s="88"/>
      <c r="I582" s="88"/>
    </row>
    <row r="583" spans="1:11" x14ac:dyDescent="0.3">
      <c r="A583" s="88"/>
      <c r="B583" s="478"/>
      <c r="C583" s="478"/>
      <c r="D583" s="478"/>
      <c r="E583" s="478"/>
      <c r="F583" s="257">
        <f>I581/F581</f>
        <v>8.7957332455228215E-6</v>
      </c>
      <c r="G583" s="114"/>
      <c r="H583" s="464"/>
      <c r="I583" s="43"/>
      <c r="J583" s="43"/>
      <c r="K583" s="43"/>
    </row>
    <row r="584" spans="1:11" x14ac:dyDescent="0.3">
      <c r="B584" s="479"/>
      <c r="C584" s="479"/>
      <c r="D584" s="479"/>
      <c r="E584" s="479"/>
      <c r="G584" s="114"/>
      <c r="H584" s="464"/>
      <c r="I584" s="43"/>
      <c r="J584" s="43"/>
      <c r="K584" s="43"/>
    </row>
    <row r="585" spans="1:11" x14ac:dyDescent="0.3">
      <c r="B585" s="478"/>
      <c r="C585" s="478"/>
      <c r="D585" s="478"/>
      <c r="E585" s="478"/>
      <c r="I585" s="43"/>
      <c r="J585" s="43"/>
      <c r="K585" s="43"/>
    </row>
    <row r="586" spans="1:11" x14ac:dyDescent="0.3">
      <c r="B586" s="480"/>
      <c r="C586" s="480"/>
      <c r="D586" s="480"/>
      <c r="E586" s="480"/>
      <c r="I586" s="43"/>
      <c r="J586" s="43"/>
      <c r="K586" s="43"/>
    </row>
    <row r="587" spans="1:11" x14ac:dyDescent="0.3">
      <c r="A587" s="43"/>
      <c r="B587" s="480"/>
      <c r="C587" s="480"/>
      <c r="D587" s="480"/>
      <c r="E587" s="480"/>
      <c r="I587" s="43"/>
      <c r="J587" s="43"/>
      <c r="K587" s="43"/>
    </row>
    <row r="588" spans="1:11" x14ac:dyDescent="0.3">
      <c r="A588" s="43"/>
      <c r="B588" s="480"/>
      <c r="C588" s="480"/>
      <c r="D588" s="480"/>
      <c r="E588" s="480"/>
      <c r="I588" s="43"/>
      <c r="J588" s="43"/>
      <c r="K588" s="43"/>
    </row>
    <row r="589" spans="1:11" x14ac:dyDescent="0.3">
      <c r="A589" s="43"/>
      <c r="B589" s="478"/>
      <c r="C589" s="478"/>
      <c r="D589" s="478"/>
      <c r="E589" s="478"/>
      <c r="I589" s="43"/>
      <c r="J589" s="43"/>
      <c r="K589" s="43"/>
    </row>
    <row r="590" spans="1:11" x14ac:dyDescent="0.3">
      <c r="A590" s="43"/>
      <c r="B590" s="478"/>
      <c r="C590" s="478"/>
      <c r="D590" s="478"/>
      <c r="E590" s="478"/>
      <c r="I590" s="43"/>
      <c r="J590" s="43"/>
      <c r="K590" s="43"/>
    </row>
    <row r="591" spans="1:11" x14ac:dyDescent="0.3">
      <c r="A591" s="43"/>
      <c r="B591" s="478"/>
      <c r="C591" s="478"/>
      <c r="D591" s="478"/>
      <c r="E591" s="478"/>
      <c r="I591" s="43"/>
      <c r="J591" s="43"/>
      <c r="K591" s="43"/>
    </row>
    <row r="592" spans="1:11" x14ac:dyDescent="0.3">
      <c r="A592" s="43"/>
      <c r="B592" s="478"/>
      <c r="C592" s="478"/>
      <c r="D592" s="478"/>
      <c r="E592" s="478"/>
      <c r="I592" s="43"/>
      <c r="J592" s="43"/>
      <c r="K592" s="43"/>
    </row>
    <row r="593" spans="1:11" x14ac:dyDescent="0.3">
      <c r="A593" s="43"/>
      <c r="B593" s="478"/>
      <c r="C593" s="478"/>
      <c r="D593" s="478"/>
      <c r="E593" s="478"/>
      <c r="I593" s="43"/>
      <c r="J593" s="43"/>
      <c r="K593" s="43"/>
    </row>
    <row r="594" spans="1:11" x14ac:dyDescent="0.3">
      <c r="A594" s="43"/>
      <c r="B594" s="478"/>
      <c r="C594" s="478"/>
      <c r="D594" s="478"/>
      <c r="E594" s="478"/>
      <c r="I594" s="43"/>
      <c r="J594" s="43"/>
      <c r="K594" s="43"/>
    </row>
    <row r="595" spans="1:11" x14ac:dyDescent="0.3">
      <c r="A595" s="43"/>
      <c r="B595" s="478"/>
      <c r="C595" s="478"/>
      <c r="D595" s="478"/>
      <c r="E595" s="478"/>
      <c r="I595" s="43"/>
      <c r="J595" s="43"/>
      <c r="K595" s="43"/>
    </row>
    <row r="596" spans="1:11" x14ac:dyDescent="0.3">
      <c r="A596" s="43"/>
      <c r="I596" s="43"/>
      <c r="J596" s="43"/>
      <c r="K596" s="43"/>
    </row>
    <row r="597" spans="1:11" x14ac:dyDescent="0.3">
      <c r="A597" s="43"/>
      <c r="I597" s="43"/>
      <c r="J597" s="43"/>
      <c r="K597" s="43"/>
    </row>
    <row r="598" spans="1:11" x14ac:dyDescent="0.3">
      <c r="A598" s="43"/>
      <c r="B598" s="479"/>
      <c r="C598" s="479"/>
      <c r="D598" s="479"/>
      <c r="E598" s="479"/>
      <c r="I598" s="43"/>
      <c r="J598" s="43"/>
      <c r="K598" s="43"/>
    </row>
    <row r="599" spans="1:11" x14ac:dyDescent="0.3">
      <c r="A599" s="43"/>
      <c r="B599" s="479"/>
      <c r="C599" s="479"/>
      <c r="D599" s="479"/>
      <c r="E599" s="479"/>
      <c r="F599" s="157"/>
      <c r="I599" s="43"/>
      <c r="J599" s="43"/>
      <c r="K599" s="43"/>
    </row>
    <row r="600" spans="1:11" x14ac:dyDescent="0.3">
      <c r="A600" s="43"/>
      <c r="I600" s="43"/>
      <c r="J600" s="43"/>
      <c r="K600" s="43"/>
    </row>
    <row r="601" spans="1:11" x14ac:dyDescent="0.3">
      <c r="A601" s="43"/>
      <c r="I601" s="43"/>
      <c r="J601" s="43"/>
      <c r="K601" s="43"/>
    </row>
    <row r="602" spans="1:11" x14ac:dyDescent="0.3">
      <c r="A602" s="43"/>
    </row>
  </sheetData>
  <mergeCells count="16">
    <mergeCell ref="A581:E581"/>
    <mergeCell ref="B583:E583"/>
    <mergeCell ref="B584:E584"/>
    <mergeCell ref="B585:E585"/>
    <mergeCell ref="B599:E599"/>
    <mergeCell ref="B586:E586"/>
    <mergeCell ref="B587:E587"/>
    <mergeCell ref="B588:E588"/>
    <mergeCell ref="B589:E589"/>
    <mergeCell ref="B590:E590"/>
    <mergeCell ref="B591:E591"/>
    <mergeCell ref="B592:E592"/>
    <mergeCell ref="B593:E593"/>
    <mergeCell ref="B594:E594"/>
    <mergeCell ref="B595:E595"/>
    <mergeCell ref="B598:E598"/>
  </mergeCells>
  <printOptions horizontalCentered="1"/>
  <pageMargins left="0.70866141732283472" right="0.70866141732283472" top="0.74803149606299213" bottom="0.74803149606299213" header="0.31496062992125984" footer="0.31496062992125984"/>
  <pageSetup paperSize="9" scale="56" fitToHeight="0" orientation="portrait" r:id="rId1"/>
  <headerFooter>
    <oddHeader xml:space="preserve">&amp;LKWAZULU-NATAL DEPARTMENT OF TRANSPORT
UPGRADE OF DISTRICT ROAD D77 FROM KM 0.0 TO KM 5.0&amp;RSCHEDULE A - ROADWORKS
</oddHeader>
    <oddFooter>Page &amp;P</oddFooter>
  </headerFooter>
  <rowBreaks count="7" manualBreakCount="7">
    <brk id="66" max="8" man="1"/>
    <brk id="130" max="8" man="1"/>
    <brk id="198" max="8" man="1"/>
    <brk id="270" max="8" man="1"/>
    <brk id="408" max="8" man="1"/>
    <brk id="474" max="8" man="1"/>
    <brk id="553" max="8"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3455F0-DFA8-4AD8-A4CF-5352D012838E}">
  <sheetPr>
    <pageSetUpPr fitToPage="1"/>
  </sheetPr>
  <dimension ref="A1:M151"/>
  <sheetViews>
    <sheetView tabSelected="1" view="pageBreakPreview" zoomScale="85" zoomScaleNormal="85" zoomScaleSheetLayoutView="85" workbookViewId="0">
      <selection activeCell="I34" sqref="I34"/>
    </sheetView>
  </sheetViews>
  <sheetFormatPr defaultRowHeight="14.4" x14ac:dyDescent="0.3"/>
  <cols>
    <col min="1" max="1" width="13.6640625" bestFit="1" customWidth="1"/>
    <col min="2" max="2" width="46.33203125" bestFit="1" customWidth="1"/>
    <col min="3" max="3" width="17.44140625" style="1" hidden="1" customWidth="1"/>
    <col min="4" max="4" width="9.44140625" hidden="1" customWidth="1"/>
    <col min="5" max="5" width="16.44140625" style="260" bestFit="1" customWidth="1"/>
    <col min="7" max="7" width="16" style="354" bestFit="1" customWidth="1"/>
    <col min="8" max="9" width="16.44140625" bestFit="1" customWidth="1"/>
    <col min="10" max="10" width="53.6640625" customWidth="1"/>
    <col min="11" max="11" width="1.6640625" customWidth="1"/>
    <col min="12" max="12" width="8.88671875" hidden="1" customWidth="1"/>
    <col min="13" max="13" width="25.6640625" customWidth="1"/>
  </cols>
  <sheetData>
    <row r="1" spans="1:13" x14ac:dyDescent="0.3">
      <c r="C1" s="1" t="s">
        <v>1204</v>
      </c>
      <c r="E1" s="260" t="s">
        <v>1205</v>
      </c>
    </row>
    <row r="2" spans="1:13" x14ac:dyDescent="0.3">
      <c r="A2" s="486" t="s">
        <v>81</v>
      </c>
      <c r="B2" s="486"/>
      <c r="C2" s="486"/>
      <c r="D2" s="486"/>
      <c r="E2" s="486"/>
    </row>
    <row r="3" spans="1:13" x14ac:dyDescent="0.3">
      <c r="A3" s="486" t="s">
        <v>71</v>
      </c>
      <c r="B3" s="486"/>
      <c r="C3" s="9" t="s">
        <v>72</v>
      </c>
      <c r="D3" s="11"/>
      <c r="E3" s="9" t="s">
        <v>72</v>
      </c>
      <c r="I3" s="487"/>
      <c r="J3" s="487"/>
      <c r="K3" s="487"/>
      <c r="L3" s="487"/>
      <c r="M3" s="487"/>
    </row>
    <row r="4" spans="1:13" x14ac:dyDescent="0.3">
      <c r="A4" s="439"/>
      <c r="B4" s="439"/>
      <c r="C4" s="10"/>
      <c r="D4" s="5"/>
      <c r="E4" s="351"/>
      <c r="I4" s="487"/>
      <c r="J4" s="487"/>
      <c r="K4" s="452"/>
      <c r="M4" s="452"/>
    </row>
    <row r="5" spans="1:13" x14ac:dyDescent="0.3">
      <c r="A5" s="485" t="s">
        <v>70</v>
      </c>
      <c r="B5" s="485"/>
      <c r="C5" s="6"/>
      <c r="D5" s="5"/>
      <c r="E5" s="351"/>
      <c r="K5" s="1"/>
      <c r="M5" s="260"/>
    </row>
    <row r="6" spans="1:13" x14ac:dyDescent="0.3">
      <c r="A6" s="5"/>
      <c r="B6" s="5"/>
      <c r="C6" s="6"/>
      <c r="D6" s="5"/>
      <c r="E6" s="351"/>
      <c r="I6" s="484"/>
      <c r="J6" s="484"/>
      <c r="K6" s="1"/>
      <c r="M6" s="260"/>
    </row>
    <row r="7" spans="1:13" x14ac:dyDescent="0.3">
      <c r="A7" s="5" t="s">
        <v>65</v>
      </c>
      <c r="B7" s="5" t="s">
        <v>67</v>
      </c>
      <c r="C7" s="6">
        <f>'Schedule A'!F581</f>
        <v>368928878289</v>
      </c>
      <c r="D7" s="6"/>
      <c r="E7" s="351">
        <f>'Schedule A'!I581</f>
        <v>3245000</v>
      </c>
      <c r="K7" s="1"/>
      <c r="M7" s="260"/>
    </row>
    <row r="8" spans="1:13" x14ac:dyDescent="0.3">
      <c r="A8" s="5"/>
      <c r="B8" s="5"/>
      <c r="C8" s="6"/>
      <c r="D8" s="6"/>
      <c r="E8" s="351"/>
      <c r="K8" s="1"/>
      <c r="L8" s="1"/>
      <c r="M8" s="1"/>
    </row>
    <row r="9" spans="1:13" x14ac:dyDescent="0.3">
      <c r="A9" s="5" t="s">
        <v>136</v>
      </c>
      <c r="B9" s="5" t="s">
        <v>139</v>
      </c>
      <c r="C9" s="6" t="e">
        <f>'Schedule B-1'!#REF!</f>
        <v>#REF!</v>
      </c>
      <c r="D9" s="5"/>
      <c r="E9" s="351">
        <f>'Schedule B-1'!F149</f>
        <v>212000</v>
      </c>
      <c r="K9" s="1"/>
      <c r="L9" s="1"/>
      <c r="M9" s="1"/>
    </row>
    <row r="10" spans="1:13" x14ac:dyDescent="0.3">
      <c r="A10" s="5"/>
      <c r="B10" s="5"/>
      <c r="C10" s="6"/>
      <c r="D10" s="5"/>
      <c r="E10" s="351"/>
      <c r="K10" s="1"/>
      <c r="M10" s="1"/>
    </row>
    <row r="11" spans="1:13" x14ac:dyDescent="0.3">
      <c r="A11" s="5" t="s">
        <v>137</v>
      </c>
      <c r="B11" s="5" t="s">
        <v>140</v>
      </c>
      <c r="C11" s="6" t="e">
        <f>'Schedule B-2'!#REF!</f>
        <v>#REF!</v>
      </c>
      <c r="D11" s="5"/>
      <c r="E11" s="351">
        <f>'Schedule B-2'!F146</f>
        <v>212000</v>
      </c>
      <c r="K11" s="1"/>
      <c r="M11" s="1"/>
    </row>
    <row r="12" spans="1:13" x14ac:dyDescent="0.3">
      <c r="A12" s="5"/>
      <c r="B12" s="5"/>
      <c r="C12" s="6"/>
      <c r="D12" s="5"/>
      <c r="E12" s="351"/>
      <c r="K12" s="1"/>
      <c r="M12" s="1"/>
    </row>
    <row r="13" spans="1:13" x14ac:dyDescent="0.3">
      <c r="A13" s="5" t="s">
        <v>138</v>
      </c>
      <c r="B13" s="5" t="s">
        <v>141</v>
      </c>
      <c r="C13" s="6" t="e">
        <f>'Schedule B-3'!#REF!</f>
        <v>#REF!</v>
      </c>
      <c r="D13" s="5"/>
      <c r="E13" s="351">
        <f>'Schedule B-3'!F146</f>
        <v>212000</v>
      </c>
      <c r="K13" s="1"/>
      <c r="M13" s="1"/>
    </row>
    <row r="14" spans="1:13" x14ac:dyDescent="0.3">
      <c r="A14" s="5"/>
      <c r="B14" s="5"/>
      <c r="C14" s="6"/>
      <c r="D14" s="6"/>
      <c r="E14" s="351"/>
      <c r="K14" s="1"/>
      <c r="M14" s="1"/>
    </row>
    <row r="15" spans="1:13" x14ac:dyDescent="0.3">
      <c r="A15" s="5" t="s">
        <v>147</v>
      </c>
      <c r="B15" s="5" t="s">
        <v>148</v>
      </c>
      <c r="C15" s="6" t="e">
        <f>'Schedule B-5'!#REF!</f>
        <v>#REF!</v>
      </c>
      <c r="D15" s="5"/>
      <c r="E15" s="351">
        <f>'Schedule B-5'!F146</f>
        <v>212000</v>
      </c>
      <c r="K15" s="1"/>
      <c r="L15" s="1"/>
      <c r="M15" s="1"/>
    </row>
    <row r="16" spans="1:13" x14ac:dyDescent="0.3">
      <c r="A16" s="5"/>
      <c r="B16" s="5"/>
      <c r="C16" s="6"/>
      <c r="D16" s="5"/>
      <c r="E16" s="351"/>
      <c r="K16" s="1"/>
      <c r="M16" s="1"/>
    </row>
    <row r="17" spans="1:13" x14ac:dyDescent="0.3">
      <c r="A17" s="5" t="s">
        <v>1041</v>
      </c>
      <c r="B17" s="5" t="s">
        <v>68</v>
      </c>
      <c r="C17" s="6">
        <f>'Schedule E'!F58</f>
        <v>1800000</v>
      </c>
      <c r="D17" s="5"/>
      <c r="E17" s="351">
        <f>'Schedule E'!F58</f>
        <v>1800000</v>
      </c>
      <c r="K17" s="1"/>
      <c r="M17" s="1"/>
    </row>
    <row r="18" spans="1:13" x14ac:dyDescent="0.3">
      <c r="A18" s="5"/>
      <c r="B18" s="5"/>
      <c r="C18" s="6"/>
      <c r="D18" s="5"/>
      <c r="E18" s="351"/>
      <c r="K18" s="1"/>
      <c r="M18" s="1"/>
    </row>
    <row r="19" spans="1:13" x14ac:dyDescent="0.3">
      <c r="A19" s="5" t="s">
        <v>66</v>
      </c>
      <c r="B19" s="5" t="s">
        <v>69</v>
      </c>
      <c r="C19" s="6">
        <f>'Schedule F'!F58</f>
        <v>954354248559013.88</v>
      </c>
      <c r="D19" s="6"/>
      <c r="E19" s="351">
        <f>'Schedule F'!I58</f>
        <v>35021389.1875</v>
      </c>
      <c r="G19" s="446">
        <f>SUM(E7:E19)</f>
        <v>40914389.1875</v>
      </c>
      <c r="H19" s="1"/>
      <c r="K19" s="1"/>
      <c r="M19" s="1"/>
    </row>
    <row r="20" spans="1:13" x14ac:dyDescent="0.3">
      <c r="A20" s="5"/>
      <c r="B20" s="5"/>
      <c r="C20" s="6"/>
      <c r="D20" s="6"/>
      <c r="E20" s="351"/>
      <c r="H20" s="1"/>
      <c r="K20" s="1"/>
      <c r="L20" s="1"/>
      <c r="M20" s="1"/>
    </row>
    <row r="21" spans="1:13" x14ac:dyDescent="0.3">
      <c r="A21" s="439"/>
      <c r="B21" s="447" t="s">
        <v>73</v>
      </c>
      <c r="C21" s="6" t="e">
        <f>SUM(C7:C20)</f>
        <v>#REF!</v>
      </c>
      <c r="D21" s="6"/>
      <c r="E21" s="353">
        <f>SUM(E7:E19)</f>
        <v>40914389.1875</v>
      </c>
      <c r="I21" s="453"/>
      <c r="J21" s="453"/>
      <c r="K21" s="454"/>
      <c r="L21" s="454"/>
      <c r="M21" s="454"/>
    </row>
    <row r="22" spans="1:13" x14ac:dyDescent="0.3">
      <c r="A22" s="5"/>
      <c r="B22" s="441"/>
      <c r="C22" s="6"/>
      <c r="D22" s="6"/>
      <c r="E22" s="351"/>
      <c r="I22" s="453"/>
      <c r="J22" s="453"/>
      <c r="K22" s="454"/>
      <c r="L22" s="454"/>
      <c r="M22" s="454"/>
    </row>
    <row r="23" spans="1:13" x14ac:dyDescent="0.3">
      <c r="A23" s="5"/>
      <c r="B23" s="441" t="s">
        <v>1270</v>
      </c>
      <c r="C23" s="6"/>
      <c r="D23" s="6"/>
      <c r="E23" s="351">
        <f>E21*0.25%</f>
        <v>102285.97296875001</v>
      </c>
      <c r="I23" s="453"/>
      <c r="J23" s="453"/>
      <c r="K23" s="454"/>
      <c r="L23" s="454"/>
      <c r="M23" s="454"/>
    </row>
    <row r="24" spans="1:13" x14ac:dyDescent="0.3">
      <c r="A24" s="439"/>
      <c r="B24" s="447" t="s">
        <v>1268</v>
      </c>
      <c r="C24" s="10"/>
      <c r="D24" s="10"/>
      <c r="E24" s="353">
        <f>SUM(E21:E23)</f>
        <v>41016675.16046875</v>
      </c>
      <c r="I24" s="453"/>
      <c r="J24" s="453"/>
      <c r="K24" s="454"/>
      <c r="L24" s="454"/>
      <c r="M24" s="454"/>
    </row>
    <row r="25" spans="1:13" x14ac:dyDescent="0.3">
      <c r="A25" s="5"/>
      <c r="B25" s="5"/>
      <c r="C25" s="6"/>
      <c r="D25" s="5"/>
      <c r="E25" s="351"/>
      <c r="J25" s="12"/>
      <c r="K25" s="1"/>
      <c r="L25" s="1"/>
      <c r="M25" s="260"/>
    </row>
    <row r="26" spans="1:13" x14ac:dyDescent="0.3">
      <c r="A26" s="442" t="s">
        <v>75</v>
      </c>
      <c r="B26" s="442" t="s">
        <v>1267</v>
      </c>
      <c r="C26" s="7" t="e">
        <f>C21*0.1</f>
        <v>#REF!</v>
      </c>
      <c r="D26" s="5"/>
      <c r="E26" s="352">
        <f>E24*0.1</f>
        <v>4101667.5160468752</v>
      </c>
      <c r="J26" s="12"/>
      <c r="K26" s="1"/>
      <c r="M26" s="260"/>
    </row>
    <row r="27" spans="1:13" x14ac:dyDescent="0.3">
      <c r="A27" s="441"/>
      <c r="B27" s="448"/>
      <c r="C27" s="6"/>
      <c r="D27" s="5"/>
      <c r="E27" s="351"/>
      <c r="J27" s="12"/>
      <c r="K27" s="1"/>
      <c r="M27" s="260"/>
    </row>
    <row r="28" spans="1:13" x14ac:dyDescent="0.3">
      <c r="A28" s="439"/>
      <c r="B28" s="439"/>
      <c r="C28" s="10"/>
      <c r="D28" s="5"/>
      <c r="E28" s="351"/>
      <c r="I28" s="12"/>
      <c r="J28" s="12"/>
      <c r="K28" s="1"/>
      <c r="M28" s="260"/>
    </row>
    <row r="29" spans="1:13" x14ac:dyDescent="0.3">
      <c r="A29" s="5"/>
      <c r="B29" s="441" t="s">
        <v>77</v>
      </c>
      <c r="C29" s="6" t="e">
        <f>C21+C26</f>
        <v>#REF!</v>
      </c>
      <c r="D29" s="5"/>
      <c r="E29" s="351">
        <f>E21+E26</f>
        <v>45016056.703546874</v>
      </c>
      <c r="K29" s="1"/>
      <c r="M29" s="260"/>
    </row>
    <row r="30" spans="1:13" x14ac:dyDescent="0.3">
      <c r="A30" s="5"/>
      <c r="B30" s="5"/>
      <c r="C30" s="6"/>
      <c r="D30" s="5"/>
      <c r="E30" s="351"/>
      <c r="J30" s="12"/>
      <c r="K30" s="1"/>
      <c r="M30" s="260"/>
    </row>
    <row r="31" spans="1:13" x14ac:dyDescent="0.3">
      <c r="A31" s="442" t="s">
        <v>75</v>
      </c>
      <c r="B31" s="442" t="s">
        <v>1266</v>
      </c>
      <c r="C31" s="7" t="e">
        <f>C29*10%</f>
        <v>#REF!</v>
      </c>
      <c r="D31" s="5"/>
      <c r="E31" s="351">
        <f>E29*10%</f>
        <v>4501605.6703546876</v>
      </c>
      <c r="K31" s="1"/>
      <c r="M31" s="260"/>
    </row>
    <row r="32" spans="1:13" x14ac:dyDescent="0.3">
      <c r="A32" s="439"/>
      <c r="B32" s="439"/>
      <c r="C32" s="10"/>
      <c r="D32" s="5"/>
      <c r="E32" s="353"/>
      <c r="I32" s="12"/>
      <c r="J32" s="12"/>
      <c r="K32" s="1"/>
      <c r="M32" s="260"/>
    </row>
    <row r="33" spans="1:13" x14ac:dyDescent="0.3">
      <c r="A33" s="5"/>
      <c r="B33" s="441" t="s">
        <v>1271</v>
      </c>
      <c r="C33" s="6" t="e">
        <f>C31+C29</f>
        <v>#REF!</v>
      </c>
      <c r="D33" s="5"/>
      <c r="E33" s="351">
        <f>E31+E29</f>
        <v>49517662.373901561</v>
      </c>
      <c r="K33" s="1"/>
      <c r="M33" s="260"/>
    </row>
    <row r="34" spans="1:13" x14ac:dyDescent="0.3">
      <c r="A34" s="5"/>
      <c r="B34" s="5"/>
      <c r="C34" s="6"/>
      <c r="D34" s="5"/>
      <c r="E34" s="351"/>
      <c r="J34" s="12"/>
      <c r="K34" s="1"/>
      <c r="M34" s="260"/>
    </row>
    <row r="35" spans="1:13" x14ac:dyDescent="0.3">
      <c r="A35" s="442" t="s">
        <v>75</v>
      </c>
      <c r="B35" s="442" t="s">
        <v>1269</v>
      </c>
      <c r="C35" s="7" t="e">
        <f>C33*0.15</f>
        <v>#REF!</v>
      </c>
      <c r="D35" s="5"/>
      <c r="E35" s="352">
        <f>E33*0.15</f>
        <v>7427649.3560852343</v>
      </c>
      <c r="K35" s="1"/>
      <c r="M35" s="260"/>
    </row>
    <row r="36" spans="1:13" x14ac:dyDescent="0.3">
      <c r="A36" s="5"/>
      <c r="B36" s="5"/>
      <c r="C36" s="6"/>
      <c r="D36" s="5"/>
      <c r="E36" s="351"/>
      <c r="I36" s="12"/>
      <c r="J36" s="12"/>
      <c r="K36" s="1"/>
      <c r="M36" s="260"/>
    </row>
    <row r="37" spans="1:13" x14ac:dyDescent="0.3">
      <c r="A37" s="440"/>
      <c r="B37" s="440" t="s">
        <v>79</v>
      </c>
      <c r="C37" s="7" t="e">
        <f>C35+C33</f>
        <v>#REF!</v>
      </c>
      <c r="D37" s="7"/>
      <c r="E37" s="456">
        <f>E35+E33</f>
        <v>56945311.729986794</v>
      </c>
      <c r="H37" s="260"/>
      <c r="K37" s="1"/>
      <c r="M37" s="260"/>
    </row>
    <row r="38" spans="1:13" x14ac:dyDescent="0.3">
      <c r="E38" s="260">
        <f>E37*0.2</f>
        <v>11389062.34599736</v>
      </c>
      <c r="K38" s="1"/>
      <c r="L38" s="1"/>
      <c r="M38" s="260"/>
    </row>
    <row r="57" spans="1:6" x14ac:dyDescent="0.3">
      <c r="A57" s="14"/>
      <c r="B57" s="14"/>
      <c r="C57" s="17"/>
      <c r="D57" s="14"/>
      <c r="E57" s="261"/>
      <c r="F57" s="14"/>
    </row>
    <row r="96" spans="1:6" x14ac:dyDescent="0.3">
      <c r="A96" s="13"/>
      <c r="B96" s="14"/>
      <c r="C96" s="17"/>
      <c r="D96" s="14"/>
      <c r="E96" s="261"/>
      <c r="F96" s="18"/>
    </row>
    <row r="101" spans="1:6" x14ac:dyDescent="0.3">
      <c r="A101" s="15"/>
      <c r="F101" s="20"/>
    </row>
    <row r="151" spans="1:6" x14ac:dyDescent="0.3">
      <c r="A151" s="13"/>
      <c r="B151" s="14"/>
      <c r="C151" s="17"/>
      <c r="D151" s="14"/>
      <c r="E151" s="261"/>
      <c r="F151" s="18"/>
    </row>
  </sheetData>
  <mergeCells count="6">
    <mergeCell ref="I6:J6"/>
    <mergeCell ref="A5:B5"/>
    <mergeCell ref="A3:B3"/>
    <mergeCell ref="A2:E2"/>
    <mergeCell ref="I3:M3"/>
    <mergeCell ref="I4:J4"/>
  </mergeCells>
  <printOptions horizontalCentered="1"/>
  <pageMargins left="0.70866141732283472" right="0.70866141732283472" top="0.74803149606299213" bottom="0.74803149606299213" header="0.31496062992125984" footer="0.31496062992125984"/>
  <pageSetup paperSize="9" orientation="portrait" r:id="rId1"/>
  <headerFooter>
    <oddHeader>&amp;LKWAZULU-NATAL DEPARTMENT OF TRANSPORT
UPGRADE OF DISTRICT ROAD D77 FROM KM 0.0 TO KM 5.0
 &amp;RSUMMARY OF SECTIONS</oddHeader>
    <oddFooter>&amp;CPage &amp;P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B0ED99-E912-4575-B2FE-5BC4DCE48643}">
  <dimension ref="A1:J121"/>
  <sheetViews>
    <sheetView view="pageBreakPreview" topLeftCell="A58" zoomScale="80" zoomScaleNormal="100" zoomScaleSheetLayoutView="80" workbookViewId="0">
      <selection activeCell="H99" sqref="H99"/>
    </sheetView>
  </sheetViews>
  <sheetFormatPr defaultColWidth="8.88671875" defaultRowHeight="14.4" x14ac:dyDescent="0.3"/>
  <cols>
    <col min="1" max="1" width="9.6640625" style="156" customWidth="1"/>
    <col min="2" max="2" width="57.88671875" style="201" customWidth="1"/>
    <col min="3" max="3" width="7.33203125" style="90" bestFit="1" customWidth="1"/>
    <col min="4" max="4" width="12.6640625" style="43" bestFit="1" customWidth="1"/>
    <col min="5" max="5" width="13.44140625" style="218" hidden="1" customWidth="1"/>
    <col min="6" max="6" width="14.88671875" style="114" hidden="1" customWidth="1"/>
    <col min="7" max="7" width="12.5546875" style="50" hidden="1" customWidth="1"/>
    <col min="8" max="8" width="12" style="306" customWidth="1"/>
    <col min="9" max="9" width="14" style="306" customWidth="1"/>
    <col min="10" max="10" width="13.33203125" style="50" bestFit="1" customWidth="1"/>
    <col min="11" max="16384" width="8.88671875" style="50"/>
  </cols>
  <sheetData>
    <row r="1" spans="1:10" x14ac:dyDescent="0.3">
      <c r="A1" s="156" t="s">
        <v>1203</v>
      </c>
    </row>
    <row r="2" spans="1:10" x14ac:dyDescent="0.3">
      <c r="A2" s="71" t="s">
        <v>44</v>
      </c>
      <c r="B2" s="23" t="s">
        <v>45</v>
      </c>
      <c r="C2" s="72" t="s">
        <v>46</v>
      </c>
      <c r="D2" s="71" t="s">
        <v>43</v>
      </c>
      <c r="E2" s="212" t="s">
        <v>47</v>
      </c>
      <c r="F2" s="213" t="s">
        <v>34</v>
      </c>
      <c r="H2" s="358" t="s">
        <v>47</v>
      </c>
      <c r="I2" s="358" t="s">
        <v>34</v>
      </c>
    </row>
    <row r="3" spans="1:10" ht="28.8" x14ac:dyDescent="0.3">
      <c r="A3" s="63" t="s">
        <v>149</v>
      </c>
      <c r="B3" s="74" t="s">
        <v>150</v>
      </c>
      <c r="C3" s="74"/>
      <c r="D3" s="63"/>
      <c r="E3" s="103"/>
      <c r="F3" s="106"/>
      <c r="G3" s="106"/>
      <c r="H3" s="312"/>
      <c r="I3" s="312"/>
    </row>
    <row r="4" spans="1:10" x14ac:dyDescent="0.3">
      <c r="A4" s="75"/>
      <c r="B4" s="22"/>
      <c r="C4" s="68"/>
      <c r="D4" s="75"/>
      <c r="E4" s="104"/>
      <c r="F4" s="107"/>
      <c r="H4" s="355"/>
      <c r="I4" s="355"/>
    </row>
    <row r="5" spans="1:10" x14ac:dyDescent="0.3">
      <c r="A5" s="75" t="s">
        <v>151</v>
      </c>
      <c r="B5" s="22" t="s">
        <v>152</v>
      </c>
      <c r="C5" s="68"/>
      <c r="D5" s="75"/>
      <c r="E5" s="104"/>
      <c r="F5" s="107"/>
      <c r="H5" s="355"/>
      <c r="I5" s="355"/>
    </row>
    <row r="6" spans="1:10" x14ac:dyDescent="0.3">
      <c r="A6" s="75"/>
      <c r="B6" s="22"/>
      <c r="C6" s="68"/>
      <c r="D6" s="75"/>
      <c r="E6" s="104"/>
      <c r="F6" s="107"/>
      <c r="H6" s="355"/>
      <c r="I6" s="355"/>
    </row>
    <row r="7" spans="1:10" x14ac:dyDescent="0.3">
      <c r="A7" s="75" t="s">
        <v>155</v>
      </c>
      <c r="B7" s="22" t="s">
        <v>153</v>
      </c>
      <c r="C7" s="68" t="s">
        <v>48</v>
      </c>
      <c r="D7" s="75">
        <v>1</v>
      </c>
      <c r="E7" s="104"/>
      <c r="F7" s="107"/>
      <c r="G7" s="51"/>
      <c r="H7" s="355"/>
      <c r="I7" s="355">
        <f>H7*D7</f>
        <v>0</v>
      </c>
      <c r="J7" s="50">
        <f>SUM(I14:I100)*0.15</f>
        <v>1500</v>
      </c>
    </row>
    <row r="8" spans="1:10" x14ac:dyDescent="0.3">
      <c r="A8" s="75"/>
      <c r="B8" s="22"/>
      <c r="C8" s="68"/>
      <c r="D8" s="75"/>
      <c r="E8" s="104"/>
      <c r="F8" s="107"/>
      <c r="H8" s="355"/>
      <c r="I8" s="355"/>
    </row>
    <row r="9" spans="1:10" x14ac:dyDescent="0.3">
      <c r="A9" s="75" t="s">
        <v>154</v>
      </c>
      <c r="B9" s="22" t="s">
        <v>156</v>
      </c>
      <c r="C9" s="68" t="s">
        <v>48</v>
      </c>
      <c r="D9" s="75">
        <v>1</v>
      </c>
      <c r="E9" s="104"/>
      <c r="F9" s="107"/>
      <c r="H9" s="355"/>
      <c r="I9" s="355">
        <f>H9*D9</f>
        <v>0</v>
      </c>
    </row>
    <row r="10" spans="1:10" x14ac:dyDescent="0.3">
      <c r="A10" s="75"/>
      <c r="B10" s="22"/>
      <c r="C10" s="68"/>
      <c r="D10" s="75"/>
      <c r="E10" s="104"/>
      <c r="F10" s="107"/>
      <c r="H10" s="355"/>
      <c r="I10" s="355"/>
    </row>
    <row r="11" spans="1:10" ht="21.75" customHeight="1" x14ac:dyDescent="0.3">
      <c r="A11" s="75" t="s">
        <v>157</v>
      </c>
      <c r="B11" s="22" t="s">
        <v>158</v>
      </c>
      <c r="C11" s="68" t="s">
        <v>3</v>
      </c>
      <c r="D11" s="75">
        <v>6</v>
      </c>
      <c r="E11" s="104"/>
      <c r="F11" s="107"/>
      <c r="G11" s="51"/>
      <c r="H11" s="355"/>
      <c r="I11" s="355">
        <f>H11*D11</f>
        <v>0</v>
      </c>
      <c r="J11" s="50">
        <f>J7/2</f>
        <v>750</v>
      </c>
    </row>
    <row r="12" spans="1:10" x14ac:dyDescent="0.3">
      <c r="A12" s="75"/>
      <c r="B12" s="22"/>
      <c r="C12" s="68"/>
      <c r="D12" s="75"/>
      <c r="E12" s="101"/>
      <c r="F12" s="69"/>
      <c r="H12" s="355"/>
      <c r="I12" s="355"/>
      <c r="J12" s="254">
        <f>SUM(I7:I12)</f>
        <v>0</v>
      </c>
    </row>
    <row r="13" spans="1:10" s="183" customFormat="1" x14ac:dyDescent="0.3">
      <c r="A13" s="196" t="s">
        <v>217</v>
      </c>
      <c r="B13" s="182" t="s">
        <v>19</v>
      </c>
      <c r="C13" s="197"/>
      <c r="D13" s="65"/>
      <c r="E13" s="214"/>
      <c r="F13" s="215"/>
      <c r="H13" s="356"/>
      <c r="I13" s="356"/>
    </row>
    <row r="14" spans="1:10" x14ac:dyDescent="0.3">
      <c r="A14" s="80"/>
      <c r="B14" s="21"/>
      <c r="C14" s="68"/>
      <c r="D14" s="75"/>
      <c r="E14" s="101"/>
      <c r="F14" s="69"/>
      <c r="H14" s="355"/>
      <c r="I14" s="355"/>
    </row>
    <row r="15" spans="1:10" s="186" customFormat="1" x14ac:dyDescent="0.3">
      <c r="A15" s="80" t="s">
        <v>772</v>
      </c>
      <c r="B15" s="21" t="s">
        <v>773</v>
      </c>
      <c r="C15" s="68"/>
      <c r="D15" s="75"/>
      <c r="E15" s="101"/>
      <c r="F15" s="69"/>
      <c r="G15" s="50"/>
      <c r="H15" s="357"/>
      <c r="I15" s="357"/>
    </row>
    <row r="16" spans="1:10" x14ac:dyDescent="0.3">
      <c r="A16" s="80"/>
      <c r="B16" s="21"/>
      <c r="C16" s="68"/>
      <c r="D16" s="75"/>
      <c r="E16" s="101"/>
      <c r="F16" s="69"/>
      <c r="H16" s="355"/>
      <c r="I16" s="355"/>
    </row>
    <row r="17" spans="1:9" x14ac:dyDescent="0.3">
      <c r="A17" s="80" t="s">
        <v>984</v>
      </c>
      <c r="B17" s="21" t="s">
        <v>223</v>
      </c>
      <c r="C17" s="68" t="s">
        <v>20</v>
      </c>
      <c r="D17" s="75">
        <v>0.25</v>
      </c>
      <c r="E17" s="101">
        <v>12500</v>
      </c>
      <c r="F17" s="69">
        <f>E17*D17</f>
        <v>3125</v>
      </c>
      <c r="H17" s="355"/>
      <c r="I17" s="355">
        <f>D17*H17</f>
        <v>0</v>
      </c>
    </row>
    <row r="18" spans="1:9" x14ac:dyDescent="0.3">
      <c r="A18" s="80"/>
      <c r="B18" s="21"/>
      <c r="C18" s="68"/>
      <c r="D18" s="75"/>
      <c r="E18" s="101"/>
      <c r="F18" s="69"/>
      <c r="H18" s="355"/>
      <c r="I18" s="355"/>
    </row>
    <row r="19" spans="1:9" ht="28.8" x14ac:dyDescent="0.3">
      <c r="A19" s="80" t="s">
        <v>218</v>
      </c>
      <c r="B19" s="21" t="s">
        <v>219</v>
      </c>
      <c r="C19" s="79" t="s">
        <v>20</v>
      </c>
      <c r="D19" s="75">
        <v>3.25</v>
      </c>
      <c r="E19" s="101">
        <v>12500</v>
      </c>
      <c r="F19" s="69">
        <f>E19*D19</f>
        <v>40625</v>
      </c>
      <c r="H19" s="355"/>
      <c r="I19" s="355">
        <f t="shared" ref="I19:I79" si="0">D19*H19</f>
        <v>0</v>
      </c>
    </row>
    <row r="20" spans="1:9" x14ac:dyDescent="0.3">
      <c r="A20" s="80"/>
      <c r="B20" s="21"/>
      <c r="C20" s="68"/>
      <c r="D20" s="75"/>
      <c r="E20" s="101"/>
      <c r="F20" s="69"/>
      <c r="H20" s="355"/>
      <c r="I20" s="355"/>
    </row>
    <row r="21" spans="1:9" x14ac:dyDescent="0.3">
      <c r="A21" s="80" t="s">
        <v>927</v>
      </c>
      <c r="B21" s="21" t="s">
        <v>928</v>
      </c>
      <c r="C21" s="68" t="s">
        <v>8</v>
      </c>
      <c r="D21" s="75">
        <v>5</v>
      </c>
      <c r="E21" s="101">
        <v>4100</v>
      </c>
      <c r="F21" s="69">
        <f>E21*D21</f>
        <v>20500</v>
      </c>
      <c r="H21" s="355"/>
      <c r="I21" s="355">
        <f t="shared" si="0"/>
        <v>0</v>
      </c>
    </row>
    <row r="22" spans="1:9" x14ac:dyDescent="0.3">
      <c r="A22" s="80"/>
      <c r="B22" s="21"/>
      <c r="C22" s="68"/>
      <c r="D22" s="75"/>
      <c r="E22" s="101"/>
      <c r="F22" s="69"/>
      <c r="H22" s="355"/>
      <c r="I22" s="355"/>
    </row>
    <row r="23" spans="1:9" s="186" customFormat="1" x14ac:dyDescent="0.3">
      <c r="A23" s="80" t="s">
        <v>220</v>
      </c>
      <c r="B23" s="21" t="s">
        <v>221</v>
      </c>
      <c r="C23" s="68"/>
      <c r="D23" s="75"/>
      <c r="E23" s="101"/>
      <c r="F23" s="69"/>
      <c r="G23" s="50"/>
      <c r="H23" s="355"/>
      <c r="I23" s="355"/>
    </row>
    <row r="24" spans="1:9" x14ac:dyDescent="0.3">
      <c r="A24" s="80"/>
      <c r="B24" s="21"/>
      <c r="C24" s="68"/>
      <c r="D24" s="75"/>
      <c r="E24" s="101"/>
      <c r="F24" s="69"/>
      <c r="H24" s="355"/>
      <c r="I24" s="355"/>
    </row>
    <row r="25" spans="1:9" x14ac:dyDescent="0.3">
      <c r="A25" s="80" t="s">
        <v>222</v>
      </c>
      <c r="B25" s="21" t="s">
        <v>1042</v>
      </c>
      <c r="C25" s="68" t="s">
        <v>20</v>
      </c>
      <c r="D25" s="75">
        <v>1</v>
      </c>
      <c r="E25" s="101">
        <v>12500</v>
      </c>
      <c r="F25" s="69">
        <f>D25*E25</f>
        <v>12500</v>
      </c>
      <c r="H25" s="355"/>
      <c r="I25" s="355">
        <f t="shared" si="0"/>
        <v>0</v>
      </c>
    </row>
    <row r="26" spans="1:9" x14ac:dyDescent="0.3">
      <c r="A26" s="80"/>
      <c r="B26" s="21"/>
      <c r="C26" s="68"/>
      <c r="D26" s="75"/>
      <c r="E26" s="101"/>
      <c r="F26" s="69"/>
      <c r="H26" s="355"/>
      <c r="I26" s="355"/>
    </row>
    <row r="27" spans="1:9" ht="28.8" x14ac:dyDescent="0.3">
      <c r="A27" s="80" t="s">
        <v>224</v>
      </c>
      <c r="B27" s="21" t="s">
        <v>1043</v>
      </c>
      <c r="C27" s="68" t="s">
        <v>20</v>
      </c>
      <c r="D27" s="75">
        <v>2.5</v>
      </c>
      <c r="E27" s="101">
        <v>12500</v>
      </c>
      <c r="F27" s="69">
        <f>D27*E27</f>
        <v>31250</v>
      </c>
      <c r="H27" s="355"/>
      <c r="I27" s="355">
        <f t="shared" si="0"/>
        <v>0</v>
      </c>
    </row>
    <row r="28" spans="1:9" x14ac:dyDescent="0.3">
      <c r="A28" s="80"/>
      <c r="B28" s="21"/>
      <c r="C28" s="68"/>
      <c r="D28" s="75"/>
      <c r="E28" s="101"/>
      <c r="F28" s="69"/>
      <c r="H28" s="355"/>
      <c r="I28" s="355"/>
    </row>
    <row r="29" spans="1:9" x14ac:dyDescent="0.3">
      <c r="A29" s="80" t="s">
        <v>689</v>
      </c>
      <c r="B29" s="21" t="s">
        <v>690</v>
      </c>
      <c r="C29" s="68" t="s">
        <v>20</v>
      </c>
      <c r="D29" s="75">
        <v>1</v>
      </c>
      <c r="E29" s="101">
        <v>3000</v>
      </c>
      <c r="F29" s="69">
        <f>D29*E29</f>
        <v>3000</v>
      </c>
      <c r="H29" s="355"/>
      <c r="I29" s="355">
        <f t="shared" si="0"/>
        <v>0</v>
      </c>
    </row>
    <row r="30" spans="1:9" x14ac:dyDescent="0.3">
      <c r="A30" s="80"/>
      <c r="B30" s="21"/>
      <c r="C30" s="68"/>
      <c r="D30" s="75"/>
      <c r="E30" s="101"/>
      <c r="F30" s="69"/>
      <c r="H30" s="355"/>
      <c r="I30" s="355"/>
    </row>
    <row r="31" spans="1:9" s="100" customFormat="1" x14ac:dyDescent="0.3">
      <c r="A31" s="80" t="s">
        <v>943</v>
      </c>
      <c r="B31" s="21" t="s">
        <v>944</v>
      </c>
      <c r="C31" s="68"/>
      <c r="D31" s="75"/>
      <c r="E31" s="101"/>
      <c r="F31" s="69"/>
      <c r="G31" s="50"/>
      <c r="H31" s="355"/>
      <c r="I31" s="355"/>
    </row>
    <row r="32" spans="1:9" x14ac:dyDescent="0.3">
      <c r="A32" s="80"/>
      <c r="B32" s="21"/>
      <c r="C32" s="68"/>
      <c r="D32" s="75"/>
      <c r="E32" s="101"/>
      <c r="F32" s="69"/>
      <c r="H32" s="355"/>
      <c r="I32" s="355"/>
    </row>
    <row r="33" spans="1:10" ht="16.2" x14ac:dyDescent="0.3">
      <c r="A33" s="80" t="s">
        <v>918</v>
      </c>
      <c r="B33" s="21" t="s">
        <v>945</v>
      </c>
      <c r="C33" s="79" t="s">
        <v>913</v>
      </c>
      <c r="D33" s="75">
        <v>300</v>
      </c>
      <c r="E33" s="101">
        <v>50</v>
      </c>
      <c r="F33" s="69">
        <f>E33*D33</f>
        <v>15000</v>
      </c>
      <c r="H33" s="355"/>
      <c r="I33" s="355">
        <f t="shared" si="0"/>
        <v>0</v>
      </c>
    </row>
    <row r="34" spans="1:10" x14ac:dyDescent="0.3">
      <c r="A34" s="80"/>
      <c r="B34" s="21"/>
      <c r="C34" s="68"/>
      <c r="D34" s="75"/>
      <c r="E34" s="101"/>
      <c r="F34" s="69"/>
      <c r="H34" s="355"/>
      <c r="I34" s="355"/>
      <c r="J34" s="254">
        <f>SUM(I14:I34)</f>
        <v>0</v>
      </c>
    </row>
    <row r="35" spans="1:10" s="183" customFormat="1" x14ac:dyDescent="0.3">
      <c r="A35" s="196" t="s">
        <v>615</v>
      </c>
      <c r="B35" s="182" t="s">
        <v>21</v>
      </c>
      <c r="C35" s="197"/>
      <c r="D35" s="65"/>
      <c r="E35" s="214"/>
      <c r="F35" s="215"/>
      <c r="H35" s="307"/>
      <c r="I35" s="307"/>
    </row>
    <row r="36" spans="1:10" x14ac:dyDescent="0.3">
      <c r="A36" s="80"/>
      <c r="B36" s="21"/>
      <c r="C36" s="68"/>
      <c r="D36" s="75"/>
      <c r="E36" s="101"/>
      <c r="F36" s="69"/>
      <c r="H36" s="355"/>
      <c r="I36" s="355"/>
    </row>
    <row r="37" spans="1:10" x14ac:dyDescent="0.3">
      <c r="A37" s="80" t="s">
        <v>616</v>
      </c>
      <c r="B37" s="22" t="s">
        <v>617</v>
      </c>
      <c r="C37" s="68" t="s">
        <v>9</v>
      </c>
      <c r="D37" s="75">
        <v>150</v>
      </c>
      <c r="E37" s="101">
        <v>75</v>
      </c>
      <c r="F37" s="69">
        <f>E37*D37</f>
        <v>11250</v>
      </c>
      <c r="H37" s="355"/>
      <c r="I37" s="355">
        <f t="shared" si="0"/>
        <v>0</v>
      </c>
    </row>
    <row r="38" spans="1:10" x14ac:dyDescent="0.3">
      <c r="A38" s="80"/>
      <c r="B38" s="22"/>
      <c r="C38" s="68"/>
      <c r="D38" s="75"/>
      <c r="E38" s="101"/>
      <c r="F38" s="69"/>
      <c r="H38" s="355"/>
      <c r="I38" s="355"/>
    </row>
    <row r="39" spans="1:10" s="100" customFormat="1" ht="28.8" x14ac:dyDescent="0.3">
      <c r="A39" s="80" t="s">
        <v>985</v>
      </c>
      <c r="B39" s="22" t="s">
        <v>986</v>
      </c>
      <c r="C39" s="68"/>
      <c r="D39" s="75"/>
      <c r="E39" s="101"/>
      <c r="F39" s="69"/>
      <c r="G39" s="50"/>
      <c r="H39" s="355"/>
      <c r="I39" s="355"/>
    </row>
    <row r="40" spans="1:10" x14ac:dyDescent="0.3">
      <c r="A40" s="80"/>
      <c r="B40" s="22"/>
      <c r="C40" s="68"/>
      <c r="D40" s="75"/>
      <c r="E40" s="101"/>
      <c r="F40" s="69"/>
      <c r="H40" s="355"/>
      <c r="I40" s="355"/>
    </row>
    <row r="41" spans="1:10" s="100" customFormat="1" x14ac:dyDescent="0.3">
      <c r="A41" s="80" t="s">
        <v>987</v>
      </c>
      <c r="B41" s="22" t="s">
        <v>988</v>
      </c>
      <c r="C41" s="68"/>
      <c r="D41" s="75"/>
      <c r="E41" s="101"/>
      <c r="F41" s="69"/>
      <c r="G41" s="50"/>
      <c r="H41" s="355"/>
      <c r="I41" s="355"/>
    </row>
    <row r="42" spans="1:10" x14ac:dyDescent="0.3">
      <c r="A42" s="80"/>
      <c r="B42" s="22"/>
      <c r="C42" s="68"/>
      <c r="D42" s="75"/>
      <c r="E42" s="101"/>
      <c r="F42" s="69"/>
      <c r="H42" s="355"/>
      <c r="I42" s="355"/>
    </row>
    <row r="43" spans="1:10" x14ac:dyDescent="0.3">
      <c r="A43" s="80" t="s">
        <v>211</v>
      </c>
      <c r="B43" s="22" t="s">
        <v>989</v>
      </c>
      <c r="C43" s="68" t="s">
        <v>9</v>
      </c>
      <c r="D43" s="75">
        <v>50</v>
      </c>
      <c r="E43" s="101">
        <v>50</v>
      </c>
      <c r="F43" s="69">
        <f>E43*D43</f>
        <v>2500</v>
      </c>
      <c r="H43" s="355"/>
      <c r="I43" s="355">
        <f t="shared" si="0"/>
        <v>0</v>
      </c>
    </row>
    <row r="44" spans="1:10" x14ac:dyDescent="0.3">
      <c r="A44" s="80"/>
      <c r="B44" s="22"/>
      <c r="C44" s="68"/>
      <c r="D44" s="75"/>
      <c r="E44" s="101"/>
      <c r="F44" s="69"/>
      <c r="H44" s="355"/>
      <c r="I44" s="355"/>
    </row>
    <row r="45" spans="1:10" x14ac:dyDescent="0.3">
      <c r="A45" s="80" t="s">
        <v>213</v>
      </c>
      <c r="B45" s="22" t="s">
        <v>990</v>
      </c>
      <c r="C45" s="68" t="s">
        <v>9</v>
      </c>
      <c r="D45" s="75">
        <v>3</v>
      </c>
      <c r="E45" s="101">
        <v>450</v>
      </c>
      <c r="F45" s="69">
        <f>E45*D45</f>
        <v>1350</v>
      </c>
      <c r="H45" s="355"/>
      <c r="I45" s="355">
        <f t="shared" si="0"/>
        <v>0</v>
      </c>
    </row>
    <row r="46" spans="1:10" x14ac:dyDescent="0.3">
      <c r="A46" s="80"/>
      <c r="B46" s="22"/>
      <c r="C46" s="68"/>
      <c r="D46" s="75"/>
      <c r="E46" s="101"/>
      <c r="F46" s="69"/>
      <c r="H46" s="355"/>
      <c r="I46" s="355"/>
    </row>
    <row r="47" spans="1:10" x14ac:dyDescent="0.3">
      <c r="A47" s="80" t="s">
        <v>215</v>
      </c>
      <c r="B47" s="22" t="s">
        <v>991</v>
      </c>
      <c r="C47" s="68" t="s">
        <v>9</v>
      </c>
      <c r="D47" s="75">
        <v>0.5</v>
      </c>
      <c r="E47" s="101">
        <v>600</v>
      </c>
      <c r="F47" s="69">
        <f>E47*D47</f>
        <v>300</v>
      </c>
      <c r="H47" s="355"/>
      <c r="I47" s="355">
        <f t="shared" si="0"/>
        <v>0</v>
      </c>
    </row>
    <row r="48" spans="1:10" x14ac:dyDescent="0.3">
      <c r="A48" s="80"/>
      <c r="B48" s="22"/>
      <c r="C48" s="68"/>
      <c r="D48" s="75"/>
      <c r="E48" s="101"/>
      <c r="F48" s="69"/>
      <c r="H48" s="355"/>
      <c r="I48" s="355"/>
    </row>
    <row r="49" spans="1:9" x14ac:dyDescent="0.3">
      <c r="A49" s="80" t="s">
        <v>992</v>
      </c>
      <c r="B49" s="22" t="s">
        <v>993</v>
      </c>
      <c r="C49" s="68"/>
      <c r="D49" s="75"/>
      <c r="E49" s="101"/>
      <c r="F49" s="69"/>
      <c r="H49" s="355"/>
      <c r="I49" s="355"/>
    </row>
    <row r="50" spans="1:9" x14ac:dyDescent="0.3">
      <c r="A50" s="80"/>
      <c r="B50" s="22"/>
      <c r="C50" s="68"/>
      <c r="D50" s="75"/>
      <c r="E50" s="101"/>
      <c r="F50" s="69"/>
      <c r="H50" s="355"/>
      <c r="I50" s="355"/>
    </row>
    <row r="51" spans="1:9" s="100" customFormat="1" ht="28.8" x14ac:dyDescent="0.3">
      <c r="A51" s="80" t="s">
        <v>994</v>
      </c>
      <c r="B51" s="22" t="s">
        <v>995</v>
      </c>
      <c r="C51" s="68"/>
      <c r="D51" s="75"/>
      <c r="E51" s="101"/>
      <c r="F51" s="69"/>
      <c r="G51" s="50"/>
      <c r="H51" s="355"/>
      <c r="I51" s="355"/>
    </row>
    <row r="52" spans="1:9" x14ac:dyDescent="0.3">
      <c r="A52" s="80"/>
      <c r="B52" s="22"/>
      <c r="C52" s="68"/>
      <c r="D52" s="75"/>
      <c r="E52" s="101"/>
      <c r="F52" s="69"/>
      <c r="H52" s="355"/>
      <c r="I52" s="355"/>
    </row>
    <row r="53" spans="1:9" x14ac:dyDescent="0.3">
      <c r="A53" s="80" t="s">
        <v>211</v>
      </c>
      <c r="B53" s="22" t="s">
        <v>996</v>
      </c>
      <c r="C53" s="68" t="s">
        <v>9</v>
      </c>
      <c r="D53" s="75">
        <v>100</v>
      </c>
      <c r="E53" s="101">
        <v>90</v>
      </c>
      <c r="F53" s="69">
        <f>E53*D53</f>
        <v>9000</v>
      </c>
      <c r="H53" s="355"/>
      <c r="I53" s="355">
        <f t="shared" si="0"/>
        <v>0</v>
      </c>
    </row>
    <row r="54" spans="1:9" x14ac:dyDescent="0.3">
      <c r="A54" s="80"/>
      <c r="B54" s="22"/>
      <c r="C54" s="68"/>
      <c r="D54" s="75"/>
      <c r="E54" s="101"/>
      <c r="F54" s="69"/>
      <c r="H54" s="355"/>
      <c r="I54" s="355"/>
    </row>
    <row r="55" spans="1:9" x14ac:dyDescent="0.3">
      <c r="A55" s="80" t="s">
        <v>213</v>
      </c>
      <c r="B55" s="22" t="s">
        <v>997</v>
      </c>
      <c r="C55" s="68" t="s">
        <v>9</v>
      </c>
      <c r="D55" s="75">
        <v>2.5</v>
      </c>
      <c r="E55" s="101">
        <v>130</v>
      </c>
      <c r="F55" s="69">
        <f>E55*D55</f>
        <v>325</v>
      </c>
      <c r="H55" s="355"/>
      <c r="I55" s="355">
        <f t="shared" si="0"/>
        <v>0</v>
      </c>
    </row>
    <row r="56" spans="1:9" x14ac:dyDescent="0.3">
      <c r="A56" s="80"/>
      <c r="B56" s="22"/>
      <c r="C56" s="68"/>
      <c r="D56" s="75"/>
      <c r="E56" s="101"/>
      <c r="F56" s="69"/>
      <c r="H56" s="355"/>
      <c r="I56" s="355"/>
    </row>
    <row r="57" spans="1:9" x14ac:dyDescent="0.3">
      <c r="A57" s="80" t="s">
        <v>215</v>
      </c>
      <c r="B57" s="22" t="s">
        <v>998</v>
      </c>
      <c r="C57" s="68" t="s">
        <v>9</v>
      </c>
      <c r="D57" s="75">
        <v>1</v>
      </c>
      <c r="E57" s="101">
        <v>170</v>
      </c>
      <c r="F57" s="69">
        <f>E57*D57</f>
        <v>170</v>
      </c>
      <c r="H57" s="355"/>
      <c r="I57" s="355">
        <f t="shared" si="0"/>
        <v>0</v>
      </c>
    </row>
    <row r="58" spans="1:9" x14ac:dyDescent="0.3">
      <c r="A58" s="80"/>
      <c r="B58" s="22"/>
      <c r="C58" s="68"/>
      <c r="D58" s="75"/>
      <c r="E58" s="101"/>
      <c r="F58" s="69"/>
      <c r="H58" s="355"/>
      <c r="I58" s="355"/>
    </row>
    <row r="59" spans="1:9" ht="31.2" customHeight="1" x14ac:dyDescent="0.3">
      <c r="A59" s="216" t="s">
        <v>999</v>
      </c>
      <c r="B59" s="78" t="s">
        <v>1000</v>
      </c>
      <c r="C59" s="68" t="s">
        <v>9</v>
      </c>
      <c r="D59" s="75">
        <v>0.5</v>
      </c>
      <c r="E59" s="101">
        <v>300</v>
      </c>
      <c r="F59" s="69">
        <f>E59*D59</f>
        <v>150</v>
      </c>
      <c r="H59" s="355"/>
      <c r="I59" s="355">
        <f t="shared" si="0"/>
        <v>0</v>
      </c>
    </row>
    <row r="60" spans="1:9" x14ac:dyDescent="0.3">
      <c r="A60" s="80"/>
      <c r="B60" s="22"/>
      <c r="C60" s="68"/>
      <c r="D60" s="75"/>
      <c r="E60" s="101"/>
      <c r="F60" s="69"/>
      <c r="H60" s="355"/>
      <c r="I60" s="355"/>
    </row>
    <row r="61" spans="1:9" s="100" customFormat="1" x14ac:dyDescent="0.3">
      <c r="A61" s="80" t="s">
        <v>618</v>
      </c>
      <c r="B61" s="22" t="s">
        <v>619</v>
      </c>
      <c r="C61" s="68"/>
      <c r="D61" s="75"/>
      <c r="E61" s="101"/>
      <c r="F61" s="69"/>
      <c r="G61" s="50"/>
      <c r="H61" s="355"/>
      <c r="I61" s="355"/>
    </row>
    <row r="62" spans="1:9" x14ac:dyDescent="0.3">
      <c r="A62" s="80"/>
      <c r="B62" s="22"/>
      <c r="C62" s="68"/>
      <c r="D62" s="75"/>
      <c r="E62" s="101"/>
      <c r="F62" s="69"/>
      <c r="H62" s="355"/>
      <c r="I62" s="355"/>
    </row>
    <row r="63" spans="1:9" x14ac:dyDescent="0.3">
      <c r="A63" s="80" t="s">
        <v>620</v>
      </c>
      <c r="B63" s="22" t="s">
        <v>621</v>
      </c>
      <c r="C63" s="68" t="s">
        <v>9</v>
      </c>
      <c r="D63" s="75">
        <v>12.5</v>
      </c>
      <c r="E63" s="101">
        <v>90</v>
      </c>
      <c r="F63" s="69">
        <f>E63*D63</f>
        <v>1125</v>
      </c>
      <c r="H63" s="355"/>
      <c r="I63" s="355">
        <f t="shared" si="0"/>
        <v>0</v>
      </c>
    </row>
    <row r="64" spans="1:9" x14ac:dyDescent="0.3">
      <c r="A64" s="80"/>
      <c r="B64" s="22"/>
      <c r="C64" s="68"/>
      <c r="D64" s="75"/>
      <c r="E64" s="101"/>
      <c r="F64" s="69"/>
      <c r="H64" s="355"/>
      <c r="I64" s="355"/>
    </row>
    <row r="65" spans="1:9" x14ac:dyDescent="0.3">
      <c r="A65" s="80" t="s">
        <v>622</v>
      </c>
      <c r="B65" s="22" t="s">
        <v>623</v>
      </c>
      <c r="C65" s="68"/>
      <c r="D65" s="75"/>
      <c r="E65" s="101"/>
      <c r="F65" s="69"/>
      <c r="H65" s="355"/>
      <c r="I65" s="355"/>
    </row>
    <row r="66" spans="1:9" x14ac:dyDescent="0.3">
      <c r="A66" s="80"/>
      <c r="B66" s="22"/>
      <c r="C66" s="68"/>
      <c r="D66" s="75"/>
      <c r="E66" s="101"/>
      <c r="F66" s="69"/>
      <c r="H66" s="355"/>
      <c r="I66" s="355"/>
    </row>
    <row r="67" spans="1:9" x14ac:dyDescent="0.3">
      <c r="A67" s="80" t="s">
        <v>1001</v>
      </c>
      <c r="B67" s="22" t="s">
        <v>1002</v>
      </c>
      <c r="C67" s="68" t="s">
        <v>9</v>
      </c>
      <c r="D67" s="75">
        <v>175</v>
      </c>
      <c r="E67" s="101">
        <v>90</v>
      </c>
      <c r="F67" s="69">
        <f>E67*D67</f>
        <v>15750</v>
      </c>
      <c r="H67" s="355"/>
      <c r="I67" s="355">
        <f t="shared" si="0"/>
        <v>0</v>
      </c>
    </row>
    <row r="68" spans="1:9" x14ac:dyDescent="0.3">
      <c r="A68" s="80"/>
      <c r="B68" s="22"/>
      <c r="C68" s="68"/>
      <c r="D68" s="75"/>
      <c r="E68" s="101"/>
      <c r="F68" s="69"/>
      <c r="H68" s="355"/>
      <c r="I68" s="355"/>
    </row>
    <row r="69" spans="1:9" ht="28.8" x14ac:dyDescent="0.3">
      <c r="A69" s="80" t="s">
        <v>624</v>
      </c>
      <c r="B69" s="22" t="s">
        <v>625</v>
      </c>
      <c r="C69" s="68"/>
      <c r="D69" s="75"/>
      <c r="E69" s="101"/>
      <c r="F69" s="69"/>
      <c r="H69" s="355"/>
      <c r="I69" s="355"/>
    </row>
    <row r="70" spans="1:9" x14ac:dyDescent="0.3">
      <c r="A70" s="80"/>
      <c r="B70" s="22"/>
      <c r="C70" s="68"/>
      <c r="D70" s="75"/>
      <c r="E70" s="101"/>
      <c r="F70" s="69"/>
      <c r="H70" s="355"/>
      <c r="I70" s="355"/>
    </row>
    <row r="71" spans="1:9" ht="28.8" x14ac:dyDescent="0.3">
      <c r="A71" s="80" t="s">
        <v>626</v>
      </c>
      <c r="B71" s="22" t="s">
        <v>1093</v>
      </c>
      <c r="C71" s="68" t="s">
        <v>9</v>
      </c>
      <c r="D71" s="75">
        <v>67.5</v>
      </c>
      <c r="E71" s="101">
        <v>800</v>
      </c>
      <c r="F71" s="69">
        <f>E71*D71</f>
        <v>54000</v>
      </c>
      <c r="H71" s="355"/>
      <c r="I71" s="355">
        <f t="shared" si="0"/>
        <v>0</v>
      </c>
    </row>
    <row r="72" spans="1:9" x14ac:dyDescent="0.3">
      <c r="A72" s="80"/>
      <c r="B72" s="22"/>
      <c r="C72" s="68"/>
      <c r="D72" s="75"/>
      <c r="E72" s="101"/>
      <c r="F72" s="69"/>
      <c r="H72" s="355"/>
      <c r="I72" s="355"/>
    </row>
    <row r="73" spans="1:9" ht="28.8" x14ac:dyDescent="0.3">
      <c r="A73" s="80" t="s">
        <v>627</v>
      </c>
      <c r="B73" s="22" t="s">
        <v>628</v>
      </c>
      <c r="C73" s="68"/>
      <c r="D73" s="75"/>
      <c r="E73" s="101"/>
      <c r="F73" s="69"/>
      <c r="H73" s="355"/>
      <c r="I73" s="355"/>
    </row>
    <row r="74" spans="1:9" x14ac:dyDescent="0.3">
      <c r="A74" s="80"/>
      <c r="B74" s="22"/>
      <c r="C74" s="68"/>
      <c r="D74" s="75"/>
      <c r="E74" s="101"/>
      <c r="F74" s="69"/>
      <c r="H74" s="355"/>
      <c r="I74" s="355"/>
    </row>
    <row r="75" spans="1:9" ht="28.8" x14ac:dyDescent="0.3">
      <c r="A75" s="80" t="s">
        <v>1004</v>
      </c>
      <c r="B75" s="22" t="s">
        <v>1094</v>
      </c>
      <c r="C75" s="68" t="s">
        <v>9</v>
      </c>
      <c r="D75" s="75">
        <v>25</v>
      </c>
      <c r="E75" s="101">
        <v>300</v>
      </c>
      <c r="F75" s="69">
        <f>E75*D75</f>
        <v>7500</v>
      </c>
      <c r="H75" s="355"/>
      <c r="I75" s="355">
        <f t="shared" si="0"/>
        <v>0</v>
      </c>
    </row>
    <row r="76" spans="1:9" x14ac:dyDescent="0.3">
      <c r="A76" s="80"/>
      <c r="B76" s="22"/>
      <c r="C76" s="68"/>
      <c r="D76" s="75"/>
      <c r="E76" s="101"/>
      <c r="F76" s="69"/>
      <c r="H76" s="355"/>
      <c r="I76" s="355"/>
    </row>
    <row r="77" spans="1:9" x14ac:dyDescent="0.3">
      <c r="A77" s="80" t="s">
        <v>629</v>
      </c>
      <c r="B77" s="22" t="s">
        <v>630</v>
      </c>
      <c r="C77" s="68"/>
      <c r="D77" s="75"/>
      <c r="E77" s="101"/>
      <c r="F77" s="69"/>
      <c r="H77" s="355"/>
      <c r="I77" s="355"/>
    </row>
    <row r="78" spans="1:9" x14ac:dyDescent="0.3">
      <c r="A78" s="80"/>
      <c r="B78" s="22"/>
      <c r="C78" s="68"/>
      <c r="D78" s="75"/>
      <c r="E78" s="101"/>
      <c r="F78" s="69"/>
      <c r="H78" s="355"/>
      <c r="I78" s="355"/>
    </row>
    <row r="79" spans="1:9" ht="28.8" x14ac:dyDescent="0.3">
      <c r="A79" s="80" t="s">
        <v>631</v>
      </c>
      <c r="B79" s="22" t="s">
        <v>774</v>
      </c>
      <c r="C79" s="68" t="s">
        <v>35</v>
      </c>
      <c r="D79" s="75">
        <v>500</v>
      </c>
      <c r="E79" s="101">
        <v>60</v>
      </c>
      <c r="F79" s="69">
        <f>E79*D79</f>
        <v>30000</v>
      </c>
      <c r="H79" s="355"/>
      <c r="I79" s="355">
        <f t="shared" si="0"/>
        <v>0</v>
      </c>
    </row>
    <row r="80" spans="1:9" x14ac:dyDescent="0.3">
      <c r="A80" s="80"/>
      <c r="B80" s="22"/>
      <c r="C80" s="68"/>
      <c r="D80" s="75"/>
      <c r="E80" s="101"/>
      <c r="F80" s="69"/>
      <c r="H80" s="355"/>
      <c r="I80" s="355"/>
    </row>
    <row r="81" spans="1:9" ht="16.2" x14ac:dyDescent="0.3">
      <c r="A81" s="80" t="s">
        <v>1005</v>
      </c>
      <c r="B81" s="22" t="s">
        <v>84</v>
      </c>
      <c r="C81" s="68" t="s">
        <v>1028</v>
      </c>
      <c r="D81" s="75">
        <v>500</v>
      </c>
      <c r="E81" s="101">
        <v>50</v>
      </c>
      <c r="F81" s="69">
        <f>E81*D81</f>
        <v>25000</v>
      </c>
      <c r="H81" s="355"/>
      <c r="I81" s="355">
        <f t="shared" ref="I81:I99" si="1">D81*H81</f>
        <v>0</v>
      </c>
    </row>
    <row r="82" spans="1:9" x14ac:dyDescent="0.3">
      <c r="A82" s="80"/>
      <c r="B82" s="22"/>
      <c r="C82" s="68"/>
      <c r="D82" s="75"/>
      <c r="E82" s="101"/>
      <c r="F82" s="69"/>
      <c r="H82" s="355"/>
      <c r="I82" s="355"/>
    </row>
    <row r="83" spans="1:9" ht="28.8" x14ac:dyDescent="0.3">
      <c r="A83" s="80" t="s">
        <v>632</v>
      </c>
      <c r="B83" s="22" t="s">
        <v>633</v>
      </c>
      <c r="C83" s="68"/>
      <c r="D83" s="75"/>
      <c r="E83" s="101"/>
      <c r="F83" s="69"/>
      <c r="H83" s="355"/>
      <c r="I83" s="355"/>
    </row>
    <row r="84" spans="1:9" x14ac:dyDescent="0.3">
      <c r="A84" s="80"/>
      <c r="B84" s="22"/>
      <c r="C84" s="68"/>
      <c r="D84" s="75"/>
      <c r="E84" s="101"/>
      <c r="F84" s="69"/>
      <c r="H84" s="355"/>
      <c r="I84" s="355"/>
    </row>
    <row r="85" spans="1:9" x14ac:dyDescent="0.3">
      <c r="A85" s="80" t="s">
        <v>634</v>
      </c>
      <c r="B85" s="22" t="s">
        <v>1096</v>
      </c>
      <c r="C85" s="68" t="s">
        <v>6</v>
      </c>
      <c r="D85" s="75">
        <v>2.5</v>
      </c>
      <c r="E85" s="101">
        <v>15000</v>
      </c>
      <c r="F85" s="69">
        <f>E85*D85</f>
        <v>37500</v>
      </c>
      <c r="H85" s="355"/>
      <c r="I85" s="355">
        <f t="shared" si="1"/>
        <v>0</v>
      </c>
    </row>
    <row r="86" spans="1:9" x14ac:dyDescent="0.3">
      <c r="A86" s="80"/>
      <c r="B86" s="22"/>
      <c r="C86" s="68"/>
      <c r="D86" s="75"/>
      <c r="E86" s="101"/>
      <c r="F86" s="69"/>
      <c r="H86" s="355"/>
      <c r="I86" s="355"/>
    </row>
    <row r="87" spans="1:9" ht="28.8" x14ac:dyDescent="0.3">
      <c r="A87" s="80" t="s">
        <v>636</v>
      </c>
      <c r="B87" s="22" t="s">
        <v>1099</v>
      </c>
      <c r="C87" s="68" t="s">
        <v>6</v>
      </c>
      <c r="D87" s="75">
        <v>1</v>
      </c>
      <c r="E87" s="101">
        <v>15000</v>
      </c>
      <c r="F87" s="69">
        <f>E87*D87</f>
        <v>15000</v>
      </c>
      <c r="H87" s="355"/>
      <c r="I87" s="355">
        <f t="shared" si="1"/>
        <v>0</v>
      </c>
    </row>
    <row r="88" spans="1:9" x14ac:dyDescent="0.3">
      <c r="A88" s="80"/>
      <c r="B88" s="22"/>
      <c r="C88" s="68"/>
      <c r="D88" s="75"/>
      <c r="E88" s="101"/>
      <c r="F88" s="69"/>
      <c r="H88" s="355"/>
      <c r="I88" s="355"/>
    </row>
    <row r="89" spans="1:9" ht="28.8" x14ac:dyDescent="0.3">
      <c r="A89" s="80" t="s">
        <v>635</v>
      </c>
      <c r="B89" s="22" t="s">
        <v>1100</v>
      </c>
      <c r="C89" s="68" t="s">
        <v>6</v>
      </c>
      <c r="D89" s="75">
        <v>0.5</v>
      </c>
      <c r="E89" s="101">
        <v>15000</v>
      </c>
      <c r="F89" s="69">
        <f>E89*D89</f>
        <v>7500</v>
      </c>
      <c r="H89" s="355"/>
      <c r="I89" s="355">
        <f t="shared" si="1"/>
        <v>0</v>
      </c>
    </row>
    <row r="90" spans="1:9" x14ac:dyDescent="0.3">
      <c r="A90" s="80"/>
      <c r="B90" s="22"/>
      <c r="C90" s="68"/>
      <c r="D90" s="75"/>
      <c r="E90" s="101"/>
      <c r="F90" s="69"/>
      <c r="H90" s="355"/>
      <c r="I90" s="355"/>
    </row>
    <row r="91" spans="1:9" x14ac:dyDescent="0.3">
      <c r="A91" s="80" t="s">
        <v>637</v>
      </c>
      <c r="B91" s="22" t="s">
        <v>1095</v>
      </c>
      <c r="C91" s="68" t="s">
        <v>6</v>
      </c>
      <c r="D91" s="75">
        <v>2.5</v>
      </c>
      <c r="E91" s="101">
        <v>1500</v>
      </c>
      <c r="F91" s="69">
        <f>E91*D91</f>
        <v>3750</v>
      </c>
      <c r="H91" s="355"/>
      <c r="I91" s="355">
        <f t="shared" si="1"/>
        <v>0</v>
      </c>
    </row>
    <row r="92" spans="1:9" x14ac:dyDescent="0.3">
      <c r="A92" s="80"/>
      <c r="B92" s="22"/>
      <c r="C92" s="68"/>
      <c r="D92" s="75"/>
      <c r="E92" s="101"/>
      <c r="F92" s="69"/>
      <c r="H92" s="355"/>
      <c r="I92" s="355"/>
    </row>
    <row r="93" spans="1:9" s="100" customFormat="1" x14ac:dyDescent="0.3">
      <c r="A93" s="80" t="s">
        <v>638</v>
      </c>
      <c r="B93" s="22" t="s">
        <v>639</v>
      </c>
      <c r="C93" s="68" t="s">
        <v>6</v>
      </c>
      <c r="D93" s="75"/>
      <c r="E93" s="101"/>
      <c r="F93" s="69"/>
      <c r="G93" s="50"/>
      <c r="H93" s="355"/>
      <c r="I93" s="355"/>
    </row>
    <row r="94" spans="1:9" x14ac:dyDescent="0.3">
      <c r="A94" s="80"/>
      <c r="B94" s="22"/>
      <c r="C94" s="68"/>
      <c r="D94" s="75"/>
      <c r="E94" s="101"/>
      <c r="F94" s="69"/>
      <c r="H94" s="355"/>
      <c r="I94" s="355"/>
    </row>
    <row r="95" spans="1:9" x14ac:dyDescent="0.3">
      <c r="A95" s="80" t="s">
        <v>1006</v>
      </c>
      <c r="B95" s="22" t="s">
        <v>1007</v>
      </c>
      <c r="C95" s="68" t="s">
        <v>6</v>
      </c>
      <c r="D95" s="75">
        <v>10</v>
      </c>
      <c r="E95" s="101">
        <v>450</v>
      </c>
      <c r="F95" s="69">
        <f>E95*D95</f>
        <v>4500</v>
      </c>
      <c r="H95" s="355"/>
      <c r="I95" s="355">
        <f t="shared" si="1"/>
        <v>0</v>
      </c>
    </row>
    <row r="96" spans="1:9" x14ac:dyDescent="0.3">
      <c r="A96" s="80"/>
      <c r="B96" s="22"/>
      <c r="C96" s="68"/>
      <c r="D96" s="75"/>
      <c r="E96" s="101"/>
      <c r="F96" s="69"/>
      <c r="H96" s="355"/>
      <c r="I96" s="355"/>
    </row>
    <row r="97" spans="1:10" ht="28.8" x14ac:dyDescent="0.3">
      <c r="A97" s="80" t="s">
        <v>640</v>
      </c>
      <c r="B97" s="22" t="s">
        <v>82</v>
      </c>
      <c r="C97" s="68" t="s">
        <v>0</v>
      </c>
      <c r="D97" s="75">
        <v>0.5</v>
      </c>
      <c r="E97" s="101">
        <v>20000</v>
      </c>
      <c r="F97" s="69">
        <f>E97*D97</f>
        <v>10000</v>
      </c>
      <c r="H97" s="355">
        <f>E97*1</f>
        <v>20000</v>
      </c>
      <c r="I97" s="355">
        <f t="shared" si="1"/>
        <v>10000</v>
      </c>
    </row>
    <row r="98" spans="1:10" x14ac:dyDescent="0.3">
      <c r="A98" s="80"/>
      <c r="B98" s="22"/>
      <c r="C98" s="68"/>
      <c r="D98" s="75"/>
      <c r="E98" s="101"/>
      <c r="F98" s="69"/>
      <c r="H98" s="355"/>
      <c r="I98" s="355"/>
    </row>
    <row r="99" spans="1:10" x14ac:dyDescent="0.3">
      <c r="A99" s="80" t="s">
        <v>641</v>
      </c>
      <c r="B99" s="22" t="s">
        <v>642</v>
      </c>
      <c r="C99" s="68" t="s">
        <v>6</v>
      </c>
      <c r="D99" s="75">
        <v>2.5</v>
      </c>
      <c r="E99" s="101">
        <v>1000</v>
      </c>
      <c r="F99" s="69">
        <f>E99*D99</f>
        <v>2500</v>
      </c>
      <c r="H99" s="355"/>
      <c r="I99" s="355">
        <f t="shared" si="1"/>
        <v>0</v>
      </c>
    </row>
    <row r="100" spans="1:10" x14ac:dyDescent="0.3">
      <c r="A100" s="80"/>
      <c r="B100" s="22"/>
      <c r="C100" s="68"/>
      <c r="D100" s="75"/>
      <c r="E100" s="101"/>
      <c r="F100" s="69"/>
      <c r="G100" s="88"/>
      <c r="H100" s="317"/>
      <c r="I100" s="355"/>
    </row>
    <row r="101" spans="1:10" x14ac:dyDescent="0.3">
      <c r="A101" s="475" t="s">
        <v>61</v>
      </c>
      <c r="B101" s="476"/>
      <c r="C101" s="476"/>
      <c r="D101" s="476"/>
      <c r="E101" s="477"/>
      <c r="F101" s="217">
        <f>SUM(F7:F100)+F1</f>
        <v>365170</v>
      </c>
      <c r="G101" s="88"/>
      <c r="H101" s="359"/>
      <c r="I101" s="314">
        <f>SUM(I7:I100)+I1</f>
        <v>10000</v>
      </c>
      <c r="J101" s="258">
        <f>I101/F101</f>
        <v>2.7384505846591998E-2</v>
      </c>
    </row>
    <row r="102" spans="1:10" x14ac:dyDescent="0.3">
      <c r="A102" s="88"/>
      <c r="B102" s="24"/>
      <c r="C102" s="91"/>
      <c r="D102" s="88"/>
    </row>
    <row r="103" spans="1:10" x14ac:dyDescent="0.3">
      <c r="A103" s="88"/>
      <c r="B103" s="478" t="s">
        <v>36</v>
      </c>
      <c r="C103" s="478"/>
      <c r="D103" s="478"/>
      <c r="E103" s="478"/>
      <c r="F103" s="114">
        <f>F101</f>
        <v>365170</v>
      </c>
      <c r="G103" s="43"/>
      <c r="H103" s="308"/>
      <c r="I103" s="306">
        <f>I101</f>
        <v>10000</v>
      </c>
    </row>
    <row r="104" spans="1:10" x14ac:dyDescent="0.3">
      <c r="B104" s="478" t="s">
        <v>80</v>
      </c>
      <c r="C104" s="478"/>
      <c r="D104" s="478"/>
      <c r="E104" s="478"/>
      <c r="F104" s="114">
        <f>ROUNDUP(F103*0.1,2)</f>
        <v>36517</v>
      </c>
      <c r="G104" s="43"/>
      <c r="H104" s="308"/>
      <c r="I104" s="306">
        <f>ROUNDUP(I103*0.1,2)</f>
        <v>1000</v>
      </c>
    </row>
    <row r="105" spans="1:10" x14ac:dyDescent="0.3">
      <c r="B105" s="478" t="s">
        <v>37</v>
      </c>
      <c r="C105" s="478"/>
      <c r="D105" s="478"/>
      <c r="E105" s="478"/>
      <c r="F105" s="114">
        <f>ROUNDUP(F103+F104,2)</f>
        <v>401687</v>
      </c>
      <c r="G105" s="43"/>
      <c r="H105" s="308"/>
      <c r="I105" s="306">
        <f>ROUNDUP(I103+I104,2)</f>
        <v>11000</v>
      </c>
    </row>
    <row r="106" spans="1:10" x14ac:dyDescent="0.3">
      <c r="B106" s="478" t="s">
        <v>144</v>
      </c>
      <c r="C106" s="478"/>
      <c r="D106" s="478"/>
      <c r="E106" s="478"/>
      <c r="F106" s="114">
        <f>ROUNDUP(F105*0.08,2)</f>
        <v>32134.959999999999</v>
      </c>
      <c r="G106" s="43"/>
      <c r="H106" s="308"/>
      <c r="I106" s="306">
        <f>ROUNDUP(I105*0.08,2)</f>
        <v>880</v>
      </c>
    </row>
    <row r="107" spans="1:10" x14ac:dyDescent="0.3">
      <c r="B107" s="478" t="s">
        <v>38</v>
      </c>
      <c r="C107" s="478"/>
      <c r="D107" s="478"/>
      <c r="E107" s="478"/>
      <c r="F107" s="114">
        <f>ROUNDUP(F105+F106,2)</f>
        <v>433821.96</v>
      </c>
      <c r="G107" s="43"/>
      <c r="H107" s="308"/>
      <c r="I107" s="306">
        <f>ROUNDUP(I105+I106,2)</f>
        <v>11880</v>
      </c>
    </row>
    <row r="108" spans="1:10" x14ac:dyDescent="0.3">
      <c r="B108" s="478" t="s">
        <v>39</v>
      </c>
      <c r="C108" s="478"/>
      <c r="D108" s="478"/>
      <c r="E108" s="478"/>
      <c r="F108" s="114">
        <f>ROUNDUP(F107*0.15,2)</f>
        <v>65073.3</v>
      </c>
      <c r="G108" s="43"/>
      <c r="H108" s="308"/>
      <c r="I108" s="306">
        <f>ROUNDUP(I107*0.15,2)</f>
        <v>1782</v>
      </c>
    </row>
    <row r="109" spans="1:10" x14ac:dyDescent="0.3">
      <c r="B109" s="478" t="s">
        <v>40</v>
      </c>
      <c r="C109" s="478"/>
      <c r="D109" s="478"/>
      <c r="E109" s="478"/>
      <c r="F109" s="114">
        <f>ROUNDUP(F107+F108,2)</f>
        <v>498895.26</v>
      </c>
      <c r="G109" s="43"/>
      <c r="H109" s="308"/>
      <c r="I109" s="306">
        <f>ROUNDUP(I107+I108,2)</f>
        <v>13662</v>
      </c>
    </row>
    <row r="110" spans="1:10" x14ac:dyDescent="0.3">
      <c r="B110" s="478"/>
      <c r="C110" s="478"/>
      <c r="D110" s="478"/>
      <c r="E110" s="478"/>
      <c r="G110" s="43"/>
      <c r="H110" s="308"/>
    </row>
    <row r="111" spans="1:10" x14ac:dyDescent="0.3">
      <c r="B111" s="478"/>
      <c r="C111" s="478"/>
      <c r="D111" s="478"/>
      <c r="E111" s="478"/>
      <c r="G111" s="43"/>
      <c r="H111" s="308"/>
    </row>
    <row r="112" spans="1:10" x14ac:dyDescent="0.3">
      <c r="B112" s="478"/>
      <c r="C112" s="478"/>
      <c r="D112" s="478"/>
      <c r="E112" s="478"/>
      <c r="G112" s="43"/>
      <c r="H112" s="308"/>
    </row>
    <row r="113" spans="2:8" x14ac:dyDescent="0.3">
      <c r="B113" s="478"/>
      <c r="C113" s="478"/>
      <c r="D113" s="478"/>
      <c r="E113" s="478"/>
      <c r="G113" s="43"/>
      <c r="H113" s="308"/>
    </row>
    <row r="114" spans="2:8" x14ac:dyDescent="0.3">
      <c r="B114" s="478"/>
      <c r="C114" s="478"/>
      <c r="D114" s="478"/>
      <c r="E114" s="478"/>
      <c r="G114" s="43"/>
      <c r="H114" s="308"/>
    </row>
    <row r="115" spans="2:8" x14ac:dyDescent="0.3">
      <c r="B115" s="478"/>
      <c r="C115" s="478"/>
      <c r="D115" s="478"/>
      <c r="E115" s="478"/>
      <c r="G115" s="43"/>
      <c r="H115" s="308"/>
    </row>
    <row r="116" spans="2:8" x14ac:dyDescent="0.3">
      <c r="G116" s="43"/>
      <c r="H116" s="308"/>
    </row>
    <row r="117" spans="2:8" x14ac:dyDescent="0.3">
      <c r="G117" s="43"/>
      <c r="H117" s="308"/>
    </row>
    <row r="118" spans="2:8" x14ac:dyDescent="0.3">
      <c r="B118" s="488"/>
      <c r="C118" s="488"/>
      <c r="D118" s="488"/>
      <c r="E118" s="488"/>
      <c r="G118" s="43"/>
      <c r="H118" s="308"/>
    </row>
    <row r="119" spans="2:8" x14ac:dyDescent="0.3">
      <c r="B119" s="488"/>
      <c r="C119" s="488"/>
      <c r="D119" s="488"/>
      <c r="E119" s="488"/>
      <c r="F119" s="219"/>
      <c r="G119" s="43"/>
      <c r="H119" s="308"/>
    </row>
    <row r="120" spans="2:8" x14ac:dyDescent="0.3">
      <c r="G120" s="43"/>
      <c r="H120" s="308"/>
    </row>
    <row r="121" spans="2:8" x14ac:dyDescent="0.3">
      <c r="G121" s="43"/>
      <c r="H121" s="308"/>
    </row>
  </sheetData>
  <mergeCells count="16">
    <mergeCell ref="B107:E107"/>
    <mergeCell ref="A101:E101"/>
    <mergeCell ref="B103:E103"/>
    <mergeCell ref="B104:E104"/>
    <mergeCell ref="B105:E105"/>
    <mergeCell ref="B106:E106"/>
    <mergeCell ref="B114:E114"/>
    <mergeCell ref="B115:E115"/>
    <mergeCell ref="B118:E118"/>
    <mergeCell ref="B119:E119"/>
    <mergeCell ref="B108:E108"/>
    <mergeCell ref="B109:E109"/>
    <mergeCell ref="B110:E110"/>
    <mergeCell ref="B111:E111"/>
    <mergeCell ref="B112:E112"/>
    <mergeCell ref="B113:E113"/>
  </mergeCells>
  <printOptions horizontalCentered="1"/>
  <pageMargins left="0.23622047244094491" right="0.23622047244094491" top="0.74803149606299213" bottom="0.74803149606299213" header="0.31496062992125984" footer="0.31496062992125984"/>
  <pageSetup paperSize="9" scale="62" orientation="portrait" r:id="rId1"/>
  <headerFooter>
    <oddHeader>&amp;LKWAZULU-NATAL DEPARTMENT OF TRANSPORT
UPGRADE OF DISTRICT ROAD D77 FROM KM 0.0 TO KM 5.0&amp;RCPG 1
GRADE 1</oddHeader>
    <oddFooter>Page &amp;P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00FCD1-07B8-44E6-9D75-2013B50FA81C}">
  <dimension ref="A1:J122"/>
  <sheetViews>
    <sheetView view="pageBreakPreview" zoomScale="80" zoomScaleNormal="100" zoomScaleSheetLayoutView="80" workbookViewId="0">
      <selection activeCell="H99" sqref="H99"/>
    </sheetView>
  </sheetViews>
  <sheetFormatPr defaultColWidth="8.88671875" defaultRowHeight="14.4" x14ac:dyDescent="0.3"/>
  <cols>
    <col min="1" max="1" width="9.6640625" style="156" customWidth="1"/>
    <col min="2" max="2" width="57.88671875" style="201" customWidth="1"/>
    <col min="3" max="3" width="6.6640625" style="90" customWidth="1"/>
    <col min="4" max="4" width="12.6640625" style="43" bestFit="1" customWidth="1"/>
    <col min="5" max="5" width="13.44140625" style="218" hidden="1" customWidth="1"/>
    <col min="6" max="6" width="14.88671875" style="114" hidden="1" customWidth="1"/>
    <col min="7" max="7" width="0" style="50" hidden="1" customWidth="1"/>
    <col min="8" max="8" width="12.109375" style="306" bestFit="1" customWidth="1"/>
    <col min="9" max="9" width="13.33203125" style="306" bestFit="1" customWidth="1"/>
    <col min="10" max="10" width="13.33203125" style="50" bestFit="1" customWidth="1"/>
    <col min="11" max="16384" width="8.88671875" style="50"/>
  </cols>
  <sheetData>
    <row r="1" spans="1:10" x14ac:dyDescent="0.3">
      <c r="A1" s="303" t="s">
        <v>1203</v>
      </c>
    </row>
    <row r="2" spans="1:10" x14ac:dyDescent="0.3">
      <c r="A2" s="71" t="s">
        <v>44</v>
      </c>
      <c r="B2" s="23" t="s">
        <v>45</v>
      </c>
      <c r="C2" s="72" t="s">
        <v>46</v>
      </c>
      <c r="D2" s="71" t="s">
        <v>43</v>
      </c>
      <c r="E2" s="212" t="s">
        <v>47</v>
      </c>
      <c r="F2" s="213" t="s">
        <v>34</v>
      </c>
      <c r="G2" s="320"/>
      <c r="H2" s="316" t="s">
        <v>47</v>
      </c>
      <c r="I2" s="310" t="s">
        <v>34</v>
      </c>
    </row>
    <row r="3" spans="1:10" x14ac:dyDescent="0.3">
      <c r="A3" s="75"/>
      <c r="B3" s="22"/>
      <c r="C3" s="68"/>
      <c r="D3" s="75"/>
      <c r="E3" s="101"/>
      <c r="F3" s="69"/>
      <c r="G3" s="195"/>
      <c r="H3" s="355"/>
      <c r="I3" s="355"/>
    </row>
    <row r="4" spans="1:10" ht="28.8" x14ac:dyDescent="0.3">
      <c r="A4" s="63" t="s">
        <v>149</v>
      </c>
      <c r="B4" s="74" t="s">
        <v>150</v>
      </c>
      <c r="C4" s="74"/>
      <c r="D4" s="63"/>
      <c r="E4" s="103"/>
      <c r="F4" s="106"/>
      <c r="G4" s="195"/>
      <c r="H4" s="355"/>
      <c r="I4" s="355"/>
    </row>
    <row r="5" spans="1:10" x14ac:dyDescent="0.3">
      <c r="A5" s="75"/>
      <c r="B5" s="22"/>
      <c r="C5" s="68"/>
      <c r="D5" s="75"/>
      <c r="E5" s="104"/>
      <c r="F5" s="107"/>
      <c r="G5" s="195"/>
      <c r="H5" s="355"/>
      <c r="I5" s="355"/>
    </row>
    <row r="6" spans="1:10" x14ac:dyDescent="0.3">
      <c r="A6" s="75" t="s">
        <v>151</v>
      </c>
      <c r="B6" s="22" t="s">
        <v>152</v>
      </c>
      <c r="C6" s="68"/>
      <c r="D6" s="75"/>
      <c r="E6" s="104"/>
      <c r="F6" s="107"/>
      <c r="G6" s="195"/>
      <c r="H6" s="355"/>
      <c r="I6" s="355"/>
    </row>
    <row r="7" spans="1:10" x14ac:dyDescent="0.3">
      <c r="A7" s="75"/>
      <c r="B7" s="22"/>
      <c r="C7" s="68"/>
      <c r="D7" s="75"/>
      <c r="E7" s="104"/>
      <c r="F7" s="107"/>
      <c r="G7" s="195"/>
      <c r="H7" s="355"/>
      <c r="I7" s="355"/>
    </row>
    <row r="8" spans="1:10" x14ac:dyDescent="0.3">
      <c r="A8" s="75" t="s">
        <v>155</v>
      </c>
      <c r="B8" s="22" t="s">
        <v>153</v>
      </c>
      <c r="C8" s="68" t="s">
        <v>48</v>
      </c>
      <c r="D8" s="75">
        <v>1</v>
      </c>
      <c r="E8" s="104"/>
      <c r="F8" s="107"/>
      <c r="G8" s="195"/>
      <c r="H8" s="355"/>
      <c r="I8" s="355">
        <f>H8*D8</f>
        <v>0</v>
      </c>
      <c r="J8" s="50">
        <f>SUM(I15:I101)*0.15</f>
        <v>1500</v>
      </c>
    </row>
    <row r="9" spans="1:10" x14ac:dyDescent="0.3">
      <c r="A9" s="75"/>
      <c r="B9" s="22"/>
      <c r="C9" s="68"/>
      <c r="D9" s="75"/>
      <c r="E9" s="104"/>
      <c r="F9" s="107"/>
      <c r="G9" s="195"/>
      <c r="H9" s="355"/>
      <c r="I9" s="355"/>
    </row>
    <row r="10" spans="1:10" x14ac:dyDescent="0.3">
      <c r="A10" s="75" t="s">
        <v>154</v>
      </c>
      <c r="B10" s="22" t="s">
        <v>156</v>
      </c>
      <c r="C10" s="68" t="s">
        <v>48</v>
      </c>
      <c r="D10" s="75">
        <v>1</v>
      </c>
      <c r="E10" s="104"/>
      <c r="F10" s="107"/>
      <c r="G10" s="195"/>
      <c r="H10" s="355"/>
      <c r="I10" s="355">
        <f>H10*D10</f>
        <v>0</v>
      </c>
    </row>
    <row r="11" spans="1:10" x14ac:dyDescent="0.3">
      <c r="A11" s="75"/>
      <c r="B11" s="22"/>
      <c r="C11" s="68"/>
      <c r="D11" s="75"/>
      <c r="E11" s="104"/>
      <c r="F11" s="107"/>
      <c r="G11" s="195"/>
      <c r="H11" s="355"/>
      <c r="I11" s="355"/>
    </row>
    <row r="12" spans="1:10" x14ac:dyDescent="0.3">
      <c r="A12" s="75" t="s">
        <v>157</v>
      </c>
      <c r="B12" s="22" t="s">
        <v>158</v>
      </c>
      <c r="C12" s="68" t="s">
        <v>3</v>
      </c>
      <c r="D12" s="75">
        <v>6</v>
      </c>
      <c r="E12" s="104"/>
      <c r="F12" s="107"/>
      <c r="G12" s="195"/>
      <c r="H12" s="355"/>
      <c r="I12" s="355">
        <f>H12*D12</f>
        <v>0</v>
      </c>
      <c r="J12" s="50">
        <f>J8/2</f>
        <v>750</v>
      </c>
    </row>
    <row r="13" spans="1:10" x14ac:dyDescent="0.3">
      <c r="A13" s="75"/>
      <c r="B13" s="22"/>
      <c r="C13" s="68"/>
      <c r="D13" s="75"/>
      <c r="E13" s="101"/>
      <c r="F13" s="69"/>
      <c r="G13" s="195"/>
      <c r="H13" s="355"/>
      <c r="I13" s="355"/>
      <c r="J13" s="254">
        <f>SUM(I8:I12)</f>
        <v>0</v>
      </c>
    </row>
    <row r="14" spans="1:10" s="183" customFormat="1" x14ac:dyDescent="0.3">
      <c r="A14" s="196" t="s">
        <v>217</v>
      </c>
      <c r="B14" s="182" t="s">
        <v>19</v>
      </c>
      <c r="C14" s="197"/>
      <c r="D14" s="65"/>
      <c r="E14" s="214"/>
      <c r="F14" s="215"/>
      <c r="G14" s="227"/>
      <c r="H14" s="356"/>
      <c r="I14" s="356"/>
    </row>
    <row r="15" spans="1:10" x14ac:dyDescent="0.3">
      <c r="A15" s="80"/>
      <c r="B15" s="21"/>
      <c r="C15" s="68"/>
      <c r="D15" s="75"/>
      <c r="E15" s="101"/>
      <c r="F15" s="69"/>
      <c r="G15" s="195"/>
      <c r="H15" s="355"/>
      <c r="I15" s="355"/>
    </row>
    <row r="16" spans="1:10" s="186" customFormat="1" x14ac:dyDescent="0.3">
      <c r="A16" s="80" t="s">
        <v>772</v>
      </c>
      <c r="B16" s="21" t="s">
        <v>773</v>
      </c>
      <c r="C16" s="68"/>
      <c r="D16" s="75"/>
      <c r="E16" s="101"/>
      <c r="F16" s="69"/>
      <c r="G16" s="195"/>
      <c r="H16" s="357"/>
      <c r="I16" s="357"/>
    </row>
    <row r="17" spans="1:9" x14ac:dyDescent="0.3">
      <c r="A17" s="80"/>
      <c r="B17" s="21"/>
      <c r="C17" s="68"/>
      <c r="D17" s="75"/>
      <c r="E17" s="101"/>
      <c r="F17" s="69"/>
      <c r="G17" s="195"/>
      <c r="H17" s="357"/>
      <c r="I17" s="357"/>
    </row>
    <row r="18" spans="1:9" x14ac:dyDescent="0.3">
      <c r="A18" s="80" t="s">
        <v>984</v>
      </c>
      <c r="B18" s="21" t="s">
        <v>223</v>
      </c>
      <c r="C18" s="68" t="s">
        <v>20</v>
      </c>
      <c r="D18" s="75">
        <v>0.25</v>
      </c>
      <c r="E18" s="101">
        <v>12500</v>
      </c>
      <c r="F18" s="69">
        <f>E18*D18</f>
        <v>3125</v>
      </c>
      <c r="G18" s="195"/>
      <c r="H18" s="357"/>
      <c r="I18" s="357">
        <f>H18*D18</f>
        <v>0</v>
      </c>
    </row>
    <row r="19" spans="1:9" x14ac:dyDescent="0.3">
      <c r="A19" s="80"/>
      <c r="B19" s="21"/>
      <c r="C19" s="68"/>
      <c r="D19" s="75"/>
      <c r="E19" s="101"/>
      <c r="F19" s="69"/>
      <c r="G19" s="195"/>
      <c r="H19" s="357"/>
      <c r="I19" s="357"/>
    </row>
    <row r="20" spans="1:9" ht="28.8" x14ac:dyDescent="0.3">
      <c r="A20" s="80" t="s">
        <v>218</v>
      </c>
      <c r="B20" s="21" t="s">
        <v>219</v>
      </c>
      <c r="C20" s="79" t="s">
        <v>20</v>
      </c>
      <c r="D20" s="75">
        <v>3.25</v>
      </c>
      <c r="E20" s="101">
        <v>12500</v>
      </c>
      <c r="F20" s="69">
        <f>E20*D20</f>
        <v>40625</v>
      </c>
      <c r="G20" s="195"/>
      <c r="H20" s="357"/>
      <c r="I20" s="357">
        <f t="shared" ref="I20:I80" si="0">H20*D20</f>
        <v>0</v>
      </c>
    </row>
    <row r="21" spans="1:9" x14ac:dyDescent="0.3">
      <c r="A21" s="80"/>
      <c r="B21" s="21"/>
      <c r="C21" s="68"/>
      <c r="D21" s="75"/>
      <c r="E21" s="101"/>
      <c r="F21" s="69"/>
      <c r="G21" s="195"/>
      <c r="H21" s="357"/>
      <c r="I21" s="357"/>
    </row>
    <row r="22" spans="1:9" x14ac:dyDescent="0.3">
      <c r="A22" s="80" t="s">
        <v>927</v>
      </c>
      <c r="B22" s="21" t="s">
        <v>928</v>
      </c>
      <c r="C22" s="68" t="s">
        <v>8</v>
      </c>
      <c r="D22" s="75">
        <v>5</v>
      </c>
      <c r="E22" s="101">
        <v>4100</v>
      </c>
      <c r="F22" s="69">
        <f>E22*D22</f>
        <v>20500</v>
      </c>
      <c r="G22" s="195"/>
      <c r="H22" s="357"/>
      <c r="I22" s="357">
        <f t="shared" si="0"/>
        <v>0</v>
      </c>
    </row>
    <row r="23" spans="1:9" x14ac:dyDescent="0.3">
      <c r="A23" s="80"/>
      <c r="B23" s="21"/>
      <c r="C23" s="68"/>
      <c r="D23" s="75"/>
      <c r="E23" s="101"/>
      <c r="F23" s="69"/>
      <c r="G23" s="195"/>
      <c r="H23" s="357"/>
      <c r="I23" s="357"/>
    </row>
    <row r="24" spans="1:9" s="186" customFormat="1" x14ac:dyDescent="0.3">
      <c r="A24" s="80" t="s">
        <v>220</v>
      </c>
      <c r="B24" s="21" t="s">
        <v>221</v>
      </c>
      <c r="C24" s="68"/>
      <c r="D24" s="75"/>
      <c r="E24" s="101"/>
      <c r="F24" s="69"/>
      <c r="G24" s="195"/>
      <c r="H24" s="357"/>
      <c r="I24" s="357"/>
    </row>
    <row r="25" spans="1:9" x14ac:dyDescent="0.3">
      <c r="A25" s="80"/>
      <c r="B25" s="21"/>
      <c r="C25" s="68"/>
      <c r="D25" s="75"/>
      <c r="E25" s="101"/>
      <c r="F25" s="69"/>
      <c r="G25" s="195"/>
      <c r="H25" s="355"/>
      <c r="I25" s="355"/>
    </row>
    <row r="26" spans="1:9" x14ac:dyDescent="0.3">
      <c r="A26" s="80" t="s">
        <v>222</v>
      </c>
      <c r="B26" s="21" t="s">
        <v>1042</v>
      </c>
      <c r="C26" s="68" t="s">
        <v>20</v>
      </c>
      <c r="D26" s="75">
        <v>1</v>
      </c>
      <c r="E26" s="101">
        <v>12500</v>
      </c>
      <c r="F26" s="69">
        <f>D26*E26</f>
        <v>12500</v>
      </c>
      <c r="G26" s="195"/>
      <c r="H26" s="355"/>
      <c r="I26" s="355">
        <f t="shared" si="0"/>
        <v>0</v>
      </c>
    </row>
    <row r="27" spans="1:9" x14ac:dyDescent="0.3">
      <c r="A27" s="80"/>
      <c r="B27" s="21"/>
      <c r="C27" s="68"/>
      <c r="D27" s="75"/>
      <c r="E27" s="101"/>
      <c r="F27" s="69"/>
      <c r="G27" s="195"/>
      <c r="H27" s="355"/>
      <c r="I27" s="355"/>
    </row>
    <row r="28" spans="1:9" ht="28.8" x14ac:dyDescent="0.3">
      <c r="A28" s="80" t="s">
        <v>224</v>
      </c>
      <c r="B28" s="21" t="s">
        <v>1043</v>
      </c>
      <c r="C28" s="68" t="s">
        <v>20</v>
      </c>
      <c r="D28" s="75">
        <v>2.5</v>
      </c>
      <c r="E28" s="101">
        <v>12500</v>
      </c>
      <c r="F28" s="69">
        <f>D28*E28</f>
        <v>31250</v>
      </c>
      <c r="G28" s="195"/>
      <c r="H28" s="355"/>
      <c r="I28" s="355">
        <f t="shared" si="0"/>
        <v>0</v>
      </c>
    </row>
    <row r="29" spans="1:9" x14ac:dyDescent="0.3">
      <c r="A29" s="80"/>
      <c r="B29" s="21"/>
      <c r="C29" s="68"/>
      <c r="D29" s="75"/>
      <c r="E29" s="101"/>
      <c r="F29" s="69"/>
      <c r="G29" s="195"/>
      <c r="H29" s="355"/>
      <c r="I29" s="355"/>
    </row>
    <row r="30" spans="1:9" x14ac:dyDescent="0.3">
      <c r="A30" s="80" t="s">
        <v>689</v>
      </c>
      <c r="B30" s="21" t="s">
        <v>690</v>
      </c>
      <c r="C30" s="68" t="s">
        <v>20</v>
      </c>
      <c r="D30" s="75">
        <v>1</v>
      </c>
      <c r="E30" s="101">
        <v>3000</v>
      </c>
      <c r="F30" s="69">
        <f>D30*E30</f>
        <v>3000</v>
      </c>
      <c r="G30" s="195"/>
      <c r="H30" s="355"/>
      <c r="I30" s="355">
        <f t="shared" si="0"/>
        <v>0</v>
      </c>
    </row>
    <row r="31" spans="1:9" x14ac:dyDescent="0.3">
      <c r="A31" s="80"/>
      <c r="B31" s="21"/>
      <c r="C31" s="68"/>
      <c r="D31" s="75"/>
      <c r="E31" s="101"/>
      <c r="F31" s="69"/>
      <c r="G31" s="195"/>
      <c r="H31" s="355"/>
      <c r="I31" s="355"/>
    </row>
    <row r="32" spans="1:9" s="100" customFormat="1" x14ac:dyDescent="0.3">
      <c r="A32" s="80" t="s">
        <v>943</v>
      </c>
      <c r="B32" s="21" t="s">
        <v>944</v>
      </c>
      <c r="C32" s="68"/>
      <c r="D32" s="75"/>
      <c r="E32" s="101"/>
      <c r="F32" s="69"/>
      <c r="G32" s="195"/>
      <c r="H32" s="355"/>
      <c r="I32" s="355"/>
    </row>
    <row r="33" spans="1:10" x14ac:dyDescent="0.3">
      <c r="A33" s="80"/>
      <c r="B33" s="21"/>
      <c r="C33" s="68"/>
      <c r="D33" s="75"/>
      <c r="E33" s="101"/>
      <c r="F33" s="69"/>
      <c r="G33" s="195"/>
      <c r="H33" s="355"/>
      <c r="I33" s="355"/>
    </row>
    <row r="34" spans="1:10" ht="16.2" x14ac:dyDescent="0.3">
      <c r="A34" s="80" t="s">
        <v>918</v>
      </c>
      <c r="B34" s="21" t="s">
        <v>945</v>
      </c>
      <c r="C34" s="79" t="s">
        <v>913</v>
      </c>
      <c r="D34" s="75">
        <v>300</v>
      </c>
      <c r="E34" s="101">
        <v>50</v>
      </c>
      <c r="F34" s="69">
        <f>E34*D34</f>
        <v>15000</v>
      </c>
      <c r="G34" s="195"/>
      <c r="H34" s="355"/>
      <c r="I34" s="355">
        <f t="shared" si="0"/>
        <v>0</v>
      </c>
    </row>
    <row r="35" spans="1:10" x14ac:dyDescent="0.3">
      <c r="A35" s="80"/>
      <c r="B35" s="21"/>
      <c r="C35" s="68"/>
      <c r="D35" s="75"/>
      <c r="E35" s="101"/>
      <c r="F35" s="69"/>
      <c r="G35" s="195"/>
      <c r="H35" s="355"/>
      <c r="I35" s="355"/>
      <c r="J35" s="254">
        <f>SUM(I15:I35)</f>
        <v>0</v>
      </c>
    </row>
    <row r="36" spans="1:10" s="183" customFormat="1" x14ac:dyDescent="0.3">
      <c r="A36" s="196" t="s">
        <v>615</v>
      </c>
      <c r="B36" s="182" t="s">
        <v>21</v>
      </c>
      <c r="C36" s="197"/>
      <c r="D36" s="65"/>
      <c r="E36" s="214"/>
      <c r="F36" s="215"/>
      <c r="G36" s="227"/>
      <c r="H36" s="356"/>
      <c r="I36" s="356"/>
    </row>
    <row r="37" spans="1:10" x14ac:dyDescent="0.3">
      <c r="A37" s="80"/>
      <c r="B37" s="21"/>
      <c r="C37" s="68"/>
      <c r="D37" s="75"/>
      <c r="E37" s="101"/>
      <c r="F37" s="69"/>
      <c r="G37" s="195"/>
      <c r="H37" s="355"/>
      <c r="I37" s="355"/>
    </row>
    <row r="38" spans="1:10" x14ac:dyDescent="0.3">
      <c r="A38" s="80" t="s">
        <v>616</v>
      </c>
      <c r="B38" s="22" t="s">
        <v>617</v>
      </c>
      <c r="C38" s="68" t="s">
        <v>9</v>
      </c>
      <c r="D38" s="75">
        <v>150</v>
      </c>
      <c r="E38" s="101">
        <v>75</v>
      </c>
      <c r="F38" s="69">
        <f>E38*D38</f>
        <v>11250</v>
      </c>
      <c r="G38" s="195"/>
      <c r="H38" s="355"/>
      <c r="I38" s="355">
        <f t="shared" si="0"/>
        <v>0</v>
      </c>
    </row>
    <row r="39" spans="1:10" x14ac:dyDescent="0.3">
      <c r="A39" s="80"/>
      <c r="B39" s="22"/>
      <c r="C39" s="68"/>
      <c r="D39" s="75"/>
      <c r="E39" s="101"/>
      <c r="F39" s="69"/>
      <c r="G39" s="195"/>
      <c r="H39" s="355"/>
      <c r="I39" s="355"/>
    </row>
    <row r="40" spans="1:10" s="100" customFormat="1" ht="28.8" x14ac:dyDescent="0.3">
      <c r="A40" s="80" t="s">
        <v>985</v>
      </c>
      <c r="B40" s="22" t="s">
        <v>986</v>
      </c>
      <c r="C40" s="68"/>
      <c r="D40" s="75"/>
      <c r="E40" s="101"/>
      <c r="F40" s="69"/>
      <c r="G40" s="195"/>
      <c r="H40" s="355"/>
      <c r="I40" s="355"/>
    </row>
    <row r="41" spans="1:10" x14ac:dyDescent="0.3">
      <c r="A41" s="80"/>
      <c r="B41" s="22"/>
      <c r="C41" s="68"/>
      <c r="D41" s="75"/>
      <c r="E41" s="101"/>
      <c r="F41" s="69"/>
      <c r="G41" s="195"/>
      <c r="H41" s="355"/>
      <c r="I41" s="355"/>
    </row>
    <row r="42" spans="1:10" s="100" customFormat="1" x14ac:dyDescent="0.3">
      <c r="A42" s="80" t="s">
        <v>987</v>
      </c>
      <c r="B42" s="22" t="s">
        <v>988</v>
      </c>
      <c r="C42" s="68"/>
      <c r="D42" s="75"/>
      <c r="E42" s="101"/>
      <c r="F42" s="69"/>
      <c r="G42" s="195"/>
      <c r="H42" s="355"/>
      <c r="I42" s="355"/>
    </row>
    <row r="43" spans="1:10" x14ac:dyDescent="0.3">
      <c r="A43" s="80"/>
      <c r="B43" s="22"/>
      <c r="C43" s="68"/>
      <c r="D43" s="75"/>
      <c r="E43" s="101"/>
      <c r="F43" s="69"/>
      <c r="G43" s="195"/>
      <c r="H43" s="355"/>
      <c r="I43" s="355"/>
    </row>
    <row r="44" spans="1:10" x14ac:dyDescent="0.3">
      <c r="A44" s="80" t="s">
        <v>211</v>
      </c>
      <c r="B44" s="22" t="s">
        <v>989</v>
      </c>
      <c r="C44" s="68" t="s">
        <v>9</v>
      </c>
      <c r="D44" s="75">
        <v>50</v>
      </c>
      <c r="E44" s="101">
        <v>50</v>
      </c>
      <c r="F44" s="69">
        <f>E44*D44</f>
        <v>2500</v>
      </c>
      <c r="G44" s="195"/>
      <c r="H44" s="355"/>
      <c r="I44" s="355">
        <f t="shared" si="0"/>
        <v>0</v>
      </c>
    </row>
    <row r="45" spans="1:10" x14ac:dyDescent="0.3">
      <c r="A45" s="80"/>
      <c r="B45" s="22"/>
      <c r="C45" s="68"/>
      <c r="D45" s="75"/>
      <c r="E45" s="101"/>
      <c r="F45" s="69"/>
      <c r="G45" s="195"/>
      <c r="H45" s="355"/>
      <c r="I45" s="355"/>
    </row>
    <row r="46" spans="1:10" x14ac:dyDescent="0.3">
      <c r="A46" s="80" t="s">
        <v>213</v>
      </c>
      <c r="B46" s="22" t="s">
        <v>990</v>
      </c>
      <c r="C46" s="68" t="s">
        <v>9</v>
      </c>
      <c r="D46" s="75">
        <v>3</v>
      </c>
      <c r="E46" s="101">
        <v>450</v>
      </c>
      <c r="F46" s="69">
        <f>E46*D46</f>
        <v>1350</v>
      </c>
      <c r="G46" s="195"/>
      <c r="H46" s="355"/>
      <c r="I46" s="355">
        <f t="shared" si="0"/>
        <v>0</v>
      </c>
    </row>
    <row r="47" spans="1:10" x14ac:dyDescent="0.3">
      <c r="A47" s="80"/>
      <c r="B47" s="22"/>
      <c r="C47" s="68"/>
      <c r="D47" s="75"/>
      <c r="E47" s="101"/>
      <c r="F47" s="69"/>
      <c r="G47" s="195"/>
      <c r="H47" s="355"/>
      <c r="I47" s="355"/>
    </row>
    <row r="48" spans="1:10" x14ac:dyDescent="0.3">
      <c r="A48" s="80" t="s">
        <v>215</v>
      </c>
      <c r="B48" s="22" t="s">
        <v>991</v>
      </c>
      <c r="C48" s="68" t="s">
        <v>9</v>
      </c>
      <c r="D48" s="75">
        <v>0.5</v>
      </c>
      <c r="E48" s="101">
        <v>600</v>
      </c>
      <c r="F48" s="69">
        <f>E48*D48</f>
        <v>300</v>
      </c>
      <c r="G48" s="195"/>
      <c r="H48" s="355"/>
      <c r="I48" s="355">
        <f t="shared" si="0"/>
        <v>0</v>
      </c>
    </row>
    <row r="49" spans="1:9" x14ac:dyDescent="0.3">
      <c r="A49" s="80"/>
      <c r="B49" s="22"/>
      <c r="C49" s="68"/>
      <c r="D49" s="75"/>
      <c r="E49" s="101"/>
      <c r="F49" s="69"/>
      <c r="G49" s="195"/>
      <c r="H49" s="355"/>
      <c r="I49" s="355"/>
    </row>
    <row r="50" spans="1:9" x14ac:dyDescent="0.3">
      <c r="A50" s="80" t="s">
        <v>992</v>
      </c>
      <c r="B50" s="22" t="s">
        <v>993</v>
      </c>
      <c r="C50" s="68"/>
      <c r="D50" s="75"/>
      <c r="E50" s="101"/>
      <c r="F50" s="69"/>
      <c r="G50" s="195"/>
      <c r="H50" s="355"/>
      <c r="I50" s="355"/>
    </row>
    <row r="51" spans="1:9" x14ac:dyDescent="0.3">
      <c r="A51" s="80"/>
      <c r="B51" s="22"/>
      <c r="C51" s="68"/>
      <c r="D51" s="75"/>
      <c r="E51" s="101"/>
      <c r="F51" s="69"/>
      <c r="G51" s="195"/>
      <c r="H51" s="355"/>
      <c r="I51" s="355"/>
    </row>
    <row r="52" spans="1:9" s="100" customFormat="1" ht="28.8" x14ac:dyDescent="0.3">
      <c r="A52" s="80" t="s">
        <v>994</v>
      </c>
      <c r="B52" s="22" t="s">
        <v>995</v>
      </c>
      <c r="C52" s="68"/>
      <c r="D52" s="75"/>
      <c r="E52" s="101"/>
      <c r="F52" s="69"/>
      <c r="G52" s="195"/>
      <c r="H52" s="355"/>
      <c r="I52" s="355"/>
    </row>
    <row r="53" spans="1:9" x14ac:dyDescent="0.3">
      <c r="A53" s="80"/>
      <c r="B53" s="22"/>
      <c r="C53" s="68"/>
      <c r="D53" s="75"/>
      <c r="E53" s="101"/>
      <c r="F53" s="69"/>
      <c r="G53" s="195"/>
      <c r="H53" s="355"/>
      <c r="I53" s="355"/>
    </row>
    <row r="54" spans="1:9" x14ac:dyDescent="0.3">
      <c r="A54" s="80" t="s">
        <v>211</v>
      </c>
      <c r="B54" s="22" t="s">
        <v>996</v>
      </c>
      <c r="C54" s="68" t="s">
        <v>9</v>
      </c>
      <c r="D54" s="75">
        <v>100</v>
      </c>
      <c r="E54" s="101">
        <v>90</v>
      </c>
      <c r="F54" s="69">
        <f>E54*D54</f>
        <v>9000</v>
      </c>
      <c r="G54" s="195"/>
      <c r="H54" s="355"/>
      <c r="I54" s="355">
        <f t="shared" si="0"/>
        <v>0</v>
      </c>
    </row>
    <row r="55" spans="1:9" x14ac:dyDescent="0.3">
      <c r="A55" s="80"/>
      <c r="B55" s="22"/>
      <c r="C55" s="68"/>
      <c r="D55" s="75"/>
      <c r="E55" s="101"/>
      <c r="F55" s="69"/>
      <c r="G55" s="195"/>
      <c r="H55" s="355"/>
      <c r="I55" s="355"/>
    </row>
    <row r="56" spans="1:9" x14ac:dyDescent="0.3">
      <c r="A56" s="80" t="s">
        <v>213</v>
      </c>
      <c r="B56" s="22" t="s">
        <v>997</v>
      </c>
      <c r="C56" s="68" t="s">
        <v>9</v>
      </c>
      <c r="D56" s="75">
        <v>2.5</v>
      </c>
      <c r="E56" s="101">
        <v>130</v>
      </c>
      <c r="F56" s="69">
        <f>E56*D56</f>
        <v>325</v>
      </c>
      <c r="G56" s="195"/>
      <c r="H56" s="355"/>
      <c r="I56" s="355">
        <f t="shared" si="0"/>
        <v>0</v>
      </c>
    </row>
    <row r="57" spans="1:9" x14ac:dyDescent="0.3">
      <c r="A57" s="80"/>
      <c r="B57" s="22"/>
      <c r="C57" s="68"/>
      <c r="D57" s="75"/>
      <c r="E57" s="101"/>
      <c r="F57" s="69"/>
      <c r="G57" s="195"/>
      <c r="H57" s="355"/>
      <c r="I57" s="355"/>
    </row>
    <row r="58" spans="1:9" x14ac:dyDescent="0.3">
      <c r="A58" s="80" t="s">
        <v>215</v>
      </c>
      <c r="B58" s="22" t="s">
        <v>998</v>
      </c>
      <c r="C58" s="68" t="s">
        <v>9</v>
      </c>
      <c r="D58" s="75">
        <v>1</v>
      </c>
      <c r="E58" s="101">
        <v>170</v>
      </c>
      <c r="F58" s="69">
        <f>E58*D58</f>
        <v>170</v>
      </c>
      <c r="G58" s="195"/>
      <c r="H58" s="355"/>
      <c r="I58" s="355">
        <f t="shared" si="0"/>
        <v>0</v>
      </c>
    </row>
    <row r="59" spans="1:9" x14ac:dyDescent="0.3">
      <c r="A59" s="80"/>
      <c r="B59" s="22"/>
      <c r="C59" s="68"/>
      <c r="D59" s="75"/>
      <c r="E59" s="101"/>
      <c r="F59" s="69"/>
      <c r="G59" s="195"/>
      <c r="H59" s="355"/>
      <c r="I59" s="355"/>
    </row>
    <row r="60" spans="1:9" ht="31.2" customHeight="1" x14ac:dyDescent="0.3">
      <c r="A60" s="216" t="s">
        <v>999</v>
      </c>
      <c r="B60" s="78" t="s">
        <v>1000</v>
      </c>
      <c r="C60" s="68" t="s">
        <v>9</v>
      </c>
      <c r="D60" s="75">
        <v>0.5</v>
      </c>
      <c r="E60" s="101">
        <v>300</v>
      </c>
      <c r="F60" s="69">
        <f>E60*D60</f>
        <v>150</v>
      </c>
      <c r="G60" s="195"/>
      <c r="H60" s="355"/>
      <c r="I60" s="355">
        <f t="shared" si="0"/>
        <v>0</v>
      </c>
    </row>
    <row r="61" spans="1:9" x14ac:dyDescent="0.3">
      <c r="A61" s="80"/>
      <c r="B61" s="22"/>
      <c r="C61" s="68"/>
      <c r="D61" s="75"/>
      <c r="E61" s="101"/>
      <c r="F61" s="69"/>
      <c r="G61" s="195"/>
      <c r="H61" s="355"/>
      <c r="I61" s="355"/>
    </row>
    <row r="62" spans="1:9" s="100" customFormat="1" x14ac:dyDescent="0.3">
      <c r="A62" s="80" t="s">
        <v>618</v>
      </c>
      <c r="B62" s="22" t="s">
        <v>619</v>
      </c>
      <c r="C62" s="68"/>
      <c r="D62" s="75"/>
      <c r="E62" s="101"/>
      <c r="F62" s="69"/>
      <c r="G62" s="195"/>
      <c r="H62" s="355"/>
      <c r="I62" s="355"/>
    </row>
    <row r="63" spans="1:9" x14ac:dyDescent="0.3">
      <c r="A63" s="80"/>
      <c r="B63" s="22"/>
      <c r="C63" s="68"/>
      <c r="D63" s="75"/>
      <c r="E63" s="101"/>
      <c r="F63" s="69"/>
      <c r="G63" s="195"/>
      <c r="H63" s="355"/>
      <c r="I63" s="355"/>
    </row>
    <row r="64" spans="1:9" x14ac:dyDescent="0.3">
      <c r="A64" s="80" t="s">
        <v>620</v>
      </c>
      <c r="B64" s="22" t="s">
        <v>621</v>
      </c>
      <c r="C64" s="68" t="s">
        <v>9</v>
      </c>
      <c r="D64" s="75">
        <v>12.5</v>
      </c>
      <c r="E64" s="101">
        <v>90</v>
      </c>
      <c r="F64" s="69">
        <f>E64*D64</f>
        <v>1125</v>
      </c>
      <c r="G64" s="195"/>
      <c r="H64" s="355"/>
      <c r="I64" s="355">
        <f t="shared" si="0"/>
        <v>0</v>
      </c>
    </row>
    <row r="65" spans="1:9" x14ac:dyDescent="0.3">
      <c r="A65" s="80"/>
      <c r="B65" s="22"/>
      <c r="C65" s="68"/>
      <c r="D65" s="75"/>
      <c r="E65" s="101"/>
      <c r="F65" s="69"/>
      <c r="G65" s="195"/>
      <c r="H65" s="355"/>
      <c r="I65" s="355"/>
    </row>
    <row r="66" spans="1:9" x14ac:dyDescent="0.3">
      <c r="A66" s="80" t="s">
        <v>622</v>
      </c>
      <c r="B66" s="22" t="s">
        <v>623</v>
      </c>
      <c r="C66" s="68"/>
      <c r="D66" s="75"/>
      <c r="E66" s="101"/>
      <c r="F66" s="69"/>
      <c r="G66" s="195"/>
      <c r="H66" s="355"/>
      <c r="I66" s="355"/>
    </row>
    <row r="67" spans="1:9" x14ac:dyDescent="0.3">
      <c r="A67" s="80"/>
      <c r="B67" s="22"/>
      <c r="C67" s="68"/>
      <c r="D67" s="75"/>
      <c r="E67" s="101"/>
      <c r="F67" s="69"/>
      <c r="G67" s="195"/>
      <c r="H67" s="355"/>
      <c r="I67" s="355"/>
    </row>
    <row r="68" spans="1:9" x14ac:dyDescent="0.3">
      <c r="A68" s="80" t="s">
        <v>1001</v>
      </c>
      <c r="B68" s="22" t="s">
        <v>1002</v>
      </c>
      <c r="C68" s="68" t="s">
        <v>9</v>
      </c>
      <c r="D68" s="75">
        <v>175</v>
      </c>
      <c r="E68" s="101">
        <v>90</v>
      </c>
      <c r="F68" s="69">
        <f>E68*D68</f>
        <v>15750</v>
      </c>
      <c r="G68" s="195"/>
      <c r="H68" s="355"/>
      <c r="I68" s="355">
        <f t="shared" si="0"/>
        <v>0</v>
      </c>
    </row>
    <row r="69" spans="1:9" x14ac:dyDescent="0.3">
      <c r="A69" s="80"/>
      <c r="B69" s="22"/>
      <c r="C69" s="68"/>
      <c r="D69" s="75"/>
      <c r="E69" s="101"/>
      <c r="F69" s="69"/>
      <c r="G69" s="195"/>
      <c r="H69" s="355"/>
      <c r="I69" s="355"/>
    </row>
    <row r="70" spans="1:9" ht="28.8" x14ac:dyDescent="0.3">
      <c r="A70" s="80" t="s">
        <v>624</v>
      </c>
      <c r="B70" s="22" t="s">
        <v>625</v>
      </c>
      <c r="C70" s="68"/>
      <c r="D70" s="75"/>
      <c r="E70" s="101"/>
      <c r="F70" s="69"/>
      <c r="G70" s="195"/>
      <c r="H70" s="355"/>
      <c r="I70" s="355"/>
    </row>
    <row r="71" spans="1:9" x14ac:dyDescent="0.3">
      <c r="A71" s="80"/>
      <c r="B71" s="22"/>
      <c r="C71" s="68"/>
      <c r="D71" s="75"/>
      <c r="E71" s="101"/>
      <c r="F71" s="69"/>
      <c r="G71" s="195"/>
      <c r="H71" s="355"/>
      <c r="I71" s="355"/>
    </row>
    <row r="72" spans="1:9" ht="28.8" x14ac:dyDescent="0.3">
      <c r="A72" s="80" t="s">
        <v>626</v>
      </c>
      <c r="B72" s="22" t="s">
        <v>1093</v>
      </c>
      <c r="C72" s="68" t="s">
        <v>9</v>
      </c>
      <c r="D72" s="75">
        <v>67.5</v>
      </c>
      <c r="E72" s="101">
        <v>800</v>
      </c>
      <c r="F72" s="69">
        <f>E72*D72</f>
        <v>54000</v>
      </c>
      <c r="G72" s="195"/>
      <c r="H72" s="355"/>
      <c r="I72" s="355">
        <f t="shared" si="0"/>
        <v>0</v>
      </c>
    </row>
    <row r="73" spans="1:9" x14ac:dyDescent="0.3">
      <c r="A73" s="80"/>
      <c r="B73" s="22"/>
      <c r="C73" s="68"/>
      <c r="D73" s="75"/>
      <c r="E73" s="101"/>
      <c r="F73" s="69"/>
      <c r="G73" s="195"/>
      <c r="H73" s="355"/>
      <c r="I73" s="355"/>
    </row>
    <row r="74" spans="1:9" ht="28.8" x14ac:dyDescent="0.3">
      <c r="A74" s="80" t="s">
        <v>627</v>
      </c>
      <c r="B74" s="22" t="s">
        <v>628</v>
      </c>
      <c r="C74" s="68"/>
      <c r="D74" s="75"/>
      <c r="E74" s="101"/>
      <c r="F74" s="69"/>
      <c r="G74" s="195"/>
      <c r="H74" s="355"/>
      <c r="I74" s="355"/>
    </row>
    <row r="75" spans="1:9" x14ac:dyDescent="0.3">
      <c r="A75" s="80"/>
      <c r="B75" s="22"/>
      <c r="C75" s="68"/>
      <c r="D75" s="75"/>
      <c r="E75" s="101"/>
      <c r="F75" s="69"/>
      <c r="G75" s="195"/>
      <c r="H75" s="355"/>
      <c r="I75" s="355"/>
    </row>
    <row r="76" spans="1:9" ht="28.8" x14ac:dyDescent="0.3">
      <c r="A76" s="80" t="s">
        <v>1004</v>
      </c>
      <c r="B76" s="22" t="s">
        <v>1094</v>
      </c>
      <c r="C76" s="68" t="s">
        <v>9</v>
      </c>
      <c r="D76" s="75">
        <v>25</v>
      </c>
      <c r="E76" s="101">
        <v>300</v>
      </c>
      <c r="F76" s="69">
        <f>E76*D76</f>
        <v>7500</v>
      </c>
      <c r="G76" s="195"/>
      <c r="H76" s="355"/>
      <c r="I76" s="355">
        <f t="shared" si="0"/>
        <v>0</v>
      </c>
    </row>
    <row r="77" spans="1:9" x14ac:dyDescent="0.3">
      <c r="A77" s="80"/>
      <c r="B77" s="22"/>
      <c r="C77" s="68"/>
      <c r="D77" s="75"/>
      <c r="E77" s="101"/>
      <c r="F77" s="69"/>
      <c r="G77" s="195"/>
      <c r="H77" s="355"/>
      <c r="I77" s="355"/>
    </row>
    <row r="78" spans="1:9" x14ac:dyDescent="0.3">
      <c r="A78" s="80" t="s">
        <v>629</v>
      </c>
      <c r="B78" s="22" t="s">
        <v>630</v>
      </c>
      <c r="C78" s="68"/>
      <c r="D78" s="75"/>
      <c r="E78" s="101"/>
      <c r="F78" s="69"/>
      <c r="G78" s="195"/>
      <c r="H78" s="355"/>
      <c r="I78" s="355"/>
    </row>
    <row r="79" spans="1:9" x14ac:dyDescent="0.3">
      <c r="A79" s="80"/>
      <c r="B79" s="22"/>
      <c r="C79" s="68"/>
      <c r="D79" s="75"/>
      <c r="E79" s="101"/>
      <c r="F79" s="69"/>
      <c r="G79" s="195"/>
      <c r="H79" s="355"/>
      <c r="I79" s="355"/>
    </row>
    <row r="80" spans="1:9" ht="28.8" x14ac:dyDescent="0.3">
      <c r="A80" s="80" t="s">
        <v>631</v>
      </c>
      <c r="B80" s="22" t="s">
        <v>774</v>
      </c>
      <c r="C80" s="68" t="s">
        <v>35</v>
      </c>
      <c r="D80" s="75">
        <v>500</v>
      </c>
      <c r="E80" s="101">
        <v>60</v>
      </c>
      <c r="F80" s="69">
        <f>E80*D80</f>
        <v>30000</v>
      </c>
      <c r="G80" s="195"/>
      <c r="H80" s="355"/>
      <c r="I80" s="355">
        <f t="shared" si="0"/>
        <v>0</v>
      </c>
    </row>
    <row r="81" spans="1:9" x14ac:dyDescent="0.3">
      <c r="A81" s="80"/>
      <c r="B81" s="22"/>
      <c r="C81" s="68"/>
      <c r="D81" s="75"/>
      <c r="E81" s="101"/>
      <c r="F81" s="69"/>
      <c r="G81" s="195"/>
      <c r="H81" s="355"/>
      <c r="I81" s="355"/>
    </row>
    <row r="82" spans="1:9" ht="16.2" x14ac:dyDescent="0.3">
      <c r="A82" s="80" t="s">
        <v>1005</v>
      </c>
      <c r="B82" s="22" t="s">
        <v>84</v>
      </c>
      <c r="C82" s="68" t="s">
        <v>1028</v>
      </c>
      <c r="D82" s="75">
        <v>500</v>
      </c>
      <c r="E82" s="101">
        <v>50</v>
      </c>
      <c r="F82" s="69">
        <f>E82*D82</f>
        <v>25000</v>
      </c>
      <c r="G82" s="195"/>
      <c r="H82" s="355"/>
      <c r="I82" s="355">
        <f t="shared" ref="I82:I100" si="1">H82*D82</f>
        <v>0</v>
      </c>
    </row>
    <row r="83" spans="1:9" x14ac:dyDescent="0.3">
      <c r="A83" s="80"/>
      <c r="B83" s="22"/>
      <c r="C83" s="68"/>
      <c r="D83" s="75"/>
      <c r="E83" s="101"/>
      <c r="F83" s="69"/>
      <c r="G83" s="195"/>
      <c r="H83" s="355"/>
      <c r="I83" s="355"/>
    </row>
    <row r="84" spans="1:9" ht="28.8" x14ac:dyDescent="0.3">
      <c r="A84" s="80" t="s">
        <v>632</v>
      </c>
      <c r="B84" s="22" t="s">
        <v>633</v>
      </c>
      <c r="C84" s="68"/>
      <c r="D84" s="75"/>
      <c r="E84" s="101"/>
      <c r="F84" s="69"/>
      <c r="G84" s="195"/>
      <c r="H84" s="355"/>
      <c r="I84" s="355"/>
    </row>
    <row r="85" spans="1:9" x14ac:dyDescent="0.3">
      <c r="A85" s="80"/>
      <c r="B85" s="22"/>
      <c r="C85" s="68"/>
      <c r="D85" s="75"/>
      <c r="E85" s="101"/>
      <c r="F85" s="69"/>
      <c r="G85" s="195"/>
      <c r="H85" s="355"/>
      <c r="I85" s="355"/>
    </row>
    <row r="86" spans="1:9" x14ac:dyDescent="0.3">
      <c r="A86" s="80" t="s">
        <v>634</v>
      </c>
      <c r="B86" s="22" t="s">
        <v>1096</v>
      </c>
      <c r="C86" s="68" t="s">
        <v>6</v>
      </c>
      <c r="D86" s="75">
        <v>2.5</v>
      </c>
      <c r="E86" s="101">
        <v>15000</v>
      </c>
      <c r="F86" s="69">
        <f>E86*D86</f>
        <v>37500</v>
      </c>
      <c r="G86" s="195"/>
      <c r="H86" s="355"/>
      <c r="I86" s="355">
        <f t="shared" si="1"/>
        <v>0</v>
      </c>
    </row>
    <row r="87" spans="1:9" x14ac:dyDescent="0.3">
      <c r="A87" s="80"/>
      <c r="B87" s="22"/>
      <c r="C87" s="68"/>
      <c r="D87" s="75"/>
      <c r="E87" s="101"/>
      <c r="F87" s="69"/>
      <c r="G87" s="195"/>
      <c r="H87" s="355"/>
      <c r="I87" s="355"/>
    </row>
    <row r="88" spans="1:9" ht="28.8" x14ac:dyDescent="0.3">
      <c r="A88" s="80" t="s">
        <v>636</v>
      </c>
      <c r="B88" s="22" t="s">
        <v>1099</v>
      </c>
      <c r="C88" s="68" t="s">
        <v>6</v>
      </c>
      <c r="D88" s="75">
        <v>1</v>
      </c>
      <c r="E88" s="101">
        <v>15000</v>
      </c>
      <c r="F88" s="69">
        <f>E88*D88</f>
        <v>15000</v>
      </c>
      <c r="G88" s="195"/>
      <c r="H88" s="355"/>
      <c r="I88" s="355">
        <f t="shared" si="1"/>
        <v>0</v>
      </c>
    </row>
    <row r="89" spans="1:9" x14ac:dyDescent="0.3">
      <c r="A89" s="80"/>
      <c r="B89" s="22"/>
      <c r="C89" s="68"/>
      <c r="D89" s="75"/>
      <c r="E89" s="101"/>
      <c r="F89" s="69"/>
      <c r="G89" s="195"/>
      <c r="H89" s="355"/>
      <c r="I89" s="355"/>
    </row>
    <row r="90" spans="1:9" ht="28.8" x14ac:dyDescent="0.3">
      <c r="A90" s="80" t="s">
        <v>635</v>
      </c>
      <c r="B90" s="22" t="s">
        <v>1100</v>
      </c>
      <c r="C90" s="68" t="s">
        <v>6</v>
      </c>
      <c r="D90" s="75">
        <v>0.5</v>
      </c>
      <c r="E90" s="101">
        <v>15000</v>
      </c>
      <c r="F90" s="69">
        <f>E90*D90</f>
        <v>7500</v>
      </c>
      <c r="G90" s="195"/>
      <c r="H90" s="355"/>
      <c r="I90" s="355">
        <f t="shared" si="1"/>
        <v>0</v>
      </c>
    </row>
    <row r="91" spans="1:9" x14ac:dyDescent="0.3">
      <c r="A91" s="80"/>
      <c r="B91" s="22"/>
      <c r="C91" s="68"/>
      <c r="D91" s="75"/>
      <c r="E91" s="101"/>
      <c r="F91" s="69"/>
      <c r="G91" s="195"/>
      <c r="H91" s="355"/>
      <c r="I91" s="355"/>
    </row>
    <row r="92" spans="1:9" x14ac:dyDescent="0.3">
      <c r="A92" s="80" t="s">
        <v>637</v>
      </c>
      <c r="B92" s="22" t="s">
        <v>1095</v>
      </c>
      <c r="C92" s="68" t="s">
        <v>6</v>
      </c>
      <c r="D92" s="75">
        <v>2.5</v>
      </c>
      <c r="E92" s="101">
        <v>1500</v>
      </c>
      <c r="F92" s="69">
        <f>E92*D92</f>
        <v>3750</v>
      </c>
      <c r="G92" s="195"/>
      <c r="H92" s="355"/>
      <c r="I92" s="355">
        <f t="shared" si="1"/>
        <v>0</v>
      </c>
    </row>
    <row r="93" spans="1:9" x14ac:dyDescent="0.3">
      <c r="A93" s="80"/>
      <c r="B93" s="22"/>
      <c r="C93" s="68"/>
      <c r="D93" s="75"/>
      <c r="E93" s="101"/>
      <c r="F93" s="69"/>
      <c r="G93" s="195"/>
      <c r="H93" s="355"/>
      <c r="I93" s="355"/>
    </row>
    <row r="94" spans="1:9" s="100" customFormat="1" x14ac:dyDescent="0.3">
      <c r="A94" s="80" t="s">
        <v>638</v>
      </c>
      <c r="B94" s="22" t="s">
        <v>639</v>
      </c>
      <c r="C94" s="68" t="s">
        <v>6</v>
      </c>
      <c r="D94" s="75"/>
      <c r="E94" s="101"/>
      <c r="F94" s="69"/>
      <c r="G94" s="195"/>
      <c r="H94" s="355"/>
      <c r="I94" s="355"/>
    </row>
    <row r="95" spans="1:9" x14ac:dyDescent="0.3">
      <c r="A95" s="80"/>
      <c r="B95" s="22"/>
      <c r="C95" s="68"/>
      <c r="D95" s="75"/>
      <c r="E95" s="101"/>
      <c r="F95" s="69"/>
      <c r="G95" s="195"/>
      <c r="H95" s="355"/>
      <c r="I95" s="355"/>
    </row>
    <row r="96" spans="1:9" x14ac:dyDescent="0.3">
      <c r="A96" s="80" t="s">
        <v>1006</v>
      </c>
      <c r="B96" s="22" t="s">
        <v>1007</v>
      </c>
      <c r="C96" s="68" t="s">
        <v>6</v>
      </c>
      <c r="D96" s="75">
        <v>10</v>
      </c>
      <c r="E96" s="101">
        <v>450</v>
      </c>
      <c r="F96" s="69">
        <f>E96*D96</f>
        <v>4500</v>
      </c>
      <c r="G96" s="195"/>
      <c r="H96" s="355"/>
      <c r="I96" s="355">
        <f t="shared" si="1"/>
        <v>0</v>
      </c>
    </row>
    <row r="97" spans="1:10" x14ac:dyDescent="0.3">
      <c r="A97" s="80"/>
      <c r="B97" s="22"/>
      <c r="C97" s="68"/>
      <c r="D97" s="75"/>
      <c r="E97" s="101"/>
      <c r="F97" s="69"/>
      <c r="G97" s="195"/>
      <c r="H97" s="355"/>
      <c r="I97" s="355"/>
    </row>
    <row r="98" spans="1:10" ht="28.8" x14ac:dyDescent="0.3">
      <c r="A98" s="80" t="s">
        <v>640</v>
      </c>
      <c r="B98" s="22" t="s">
        <v>82</v>
      </c>
      <c r="C98" s="68" t="s">
        <v>0</v>
      </c>
      <c r="D98" s="75">
        <v>0.5</v>
      </c>
      <c r="E98" s="101">
        <v>20000</v>
      </c>
      <c r="F98" s="69">
        <f>E98*D98</f>
        <v>10000</v>
      </c>
      <c r="G98" s="195"/>
      <c r="H98" s="355">
        <v>20000</v>
      </c>
      <c r="I98" s="355">
        <f t="shared" si="1"/>
        <v>10000</v>
      </c>
    </row>
    <row r="99" spans="1:10" x14ac:dyDescent="0.3">
      <c r="A99" s="80"/>
      <c r="B99" s="22"/>
      <c r="C99" s="68"/>
      <c r="D99" s="75"/>
      <c r="E99" s="101"/>
      <c r="F99" s="69"/>
      <c r="G99" s="195"/>
      <c r="H99" s="355"/>
      <c r="I99" s="355"/>
    </row>
    <row r="100" spans="1:10" x14ac:dyDescent="0.3">
      <c r="A100" s="80" t="s">
        <v>641</v>
      </c>
      <c r="B100" s="22" t="s">
        <v>642</v>
      </c>
      <c r="C100" s="68" t="s">
        <v>6</v>
      </c>
      <c r="D100" s="75">
        <v>2.5</v>
      </c>
      <c r="E100" s="101">
        <v>1000</v>
      </c>
      <c r="F100" s="69">
        <f>E100*D100</f>
        <v>2500</v>
      </c>
      <c r="G100" s="195"/>
      <c r="H100" s="355"/>
      <c r="I100" s="355">
        <f t="shared" si="1"/>
        <v>0</v>
      </c>
    </row>
    <row r="101" spans="1:10" x14ac:dyDescent="0.3">
      <c r="A101" s="80"/>
      <c r="B101" s="22"/>
      <c r="C101" s="68"/>
      <c r="D101" s="75"/>
      <c r="E101" s="101"/>
      <c r="F101" s="69"/>
      <c r="G101" s="85"/>
      <c r="H101" s="355"/>
      <c r="I101" s="355"/>
      <c r="J101" s="254">
        <f>SUM(I37:I100)</f>
        <v>10000</v>
      </c>
    </row>
    <row r="102" spans="1:10" x14ac:dyDescent="0.3">
      <c r="A102" s="475" t="s">
        <v>61</v>
      </c>
      <c r="B102" s="476"/>
      <c r="C102" s="476"/>
      <c r="D102" s="476"/>
      <c r="E102" s="477"/>
      <c r="F102" s="217">
        <f>SUM(F14:F101)</f>
        <v>365170</v>
      </c>
      <c r="G102" s="321"/>
      <c r="H102" s="314"/>
      <c r="I102" s="314">
        <f>SUM(I8:I101)</f>
        <v>10000</v>
      </c>
    </row>
    <row r="103" spans="1:10" x14ac:dyDescent="0.3">
      <c r="A103" s="88"/>
      <c r="B103" s="24"/>
      <c r="C103" s="91"/>
      <c r="D103" s="88"/>
    </row>
    <row r="104" spans="1:10" x14ac:dyDescent="0.3">
      <c r="A104" s="88"/>
      <c r="B104" s="478" t="s">
        <v>36</v>
      </c>
      <c r="C104" s="478"/>
      <c r="D104" s="478"/>
      <c r="E104" s="478"/>
      <c r="F104" s="114">
        <f>F102</f>
        <v>365170</v>
      </c>
      <c r="G104" s="43"/>
      <c r="H104" s="308"/>
      <c r="I104" s="306">
        <f>I102</f>
        <v>10000</v>
      </c>
    </row>
    <row r="105" spans="1:10" x14ac:dyDescent="0.3">
      <c r="B105" s="478" t="s">
        <v>80</v>
      </c>
      <c r="C105" s="478"/>
      <c r="D105" s="478"/>
      <c r="E105" s="478"/>
      <c r="F105" s="114">
        <f>ROUNDUP(F104*0.1,2)</f>
        <v>36517</v>
      </c>
      <c r="G105" s="43"/>
      <c r="H105" s="308"/>
      <c r="I105" s="306">
        <f>ROUNDUP(I104*0.1,2)</f>
        <v>1000</v>
      </c>
    </row>
    <row r="106" spans="1:10" x14ac:dyDescent="0.3">
      <c r="B106" s="478" t="s">
        <v>37</v>
      </c>
      <c r="C106" s="478"/>
      <c r="D106" s="478"/>
      <c r="E106" s="478"/>
      <c r="F106" s="114">
        <f>ROUNDUP(F104+F105,2)</f>
        <v>401687</v>
      </c>
      <c r="G106" s="43"/>
      <c r="H106" s="308"/>
      <c r="I106" s="306">
        <f>ROUNDUP(I104+I105,2)</f>
        <v>11000</v>
      </c>
    </row>
    <row r="107" spans="1:10" x14ac:dyDescent="0.3">
      <c r="B107" s="478" t="s">
        <v>144</v>
      </c>
      <c r="C107" s="478"/>
      <c r="D107" s="478"/>
      <c r="E107" s="478"/>
      <c r="F107" s="114">
        <f>ROUNDUP(F106*0.08,2)</f>
        <v>32134.959999999999</v>
      </c>
      <c r="G107" s="43"/>
      <c r="H107" s="308"/>
      <c r="I107" s="306">
        <f>ROUNDUP(I106*0.08,2)</f>
        <v>880</v>
      </c>
    </row>
    <row r="108" spans="1:10" x14ac:dyDescent="0.3">
      <c r="B108" s="478" t="s">
        <v>38</v>
      </c>
      <c r="C108" s="478"/>
      <c r="D108" s="478"/>
      <c r="E108" s="478"/>
      <c r="F108" s="114">
        <f>ROUNDUP(F106+F107,2)</f>
        <v>433821.96</v>
      </c>
      <c r="G108" s="43"/>
      <c r="H108" s="308"/>
      <c r="I108" s="306">
        <f>ROUNDUP(I106+I107,2)</f>
        <v>11880</v>
      </c>
    </row>
    <row r="109" spans="1:10" x14ac:dyDescent="0.3">
      <c r="B109" s="478" t="s">
        <v>39</v>
      </c>
      <c r="C109" s="478"/>
      <c r="D109" s="478"/>
      <c r="E109" s="478"/>
      <c r="F109" s="114">
        <f>ROUNDUP(F108*0.15,2)</f>
        <v>65073.3</v>
      </c>
      <c r="G109" s="43"/>
      <c r="H109" s="308"/>
      <c r="I109" s="306">
        <f>ROUNDUP(I108*0.15,2)</f>
        <v>1782</v>
      </c>
    </row>
    <row r="110" spans="1:10" x14ac:dyDescent="0.3">
      <c r="B110" s="478" t="s">
        <v>40</v>
      </c>
      <c r="C110" s="478"/>
      <c r="D110" s="478"/>
      <c r="E110" s="478"/>
      <c r="F110" s="114">
        <f>ROUNDUP(F108+F109,2)</f>
        <v>498895.26</v>
      </c>
      <c r="G110" s="43"/>
      <c r="H110" s="308"/>
      <c r="I110" s="306">
        <f>ROUNDUP(I108+I109,2)</f>
        <v>13662</v>
      </c>
    </row>
    <row r="111" spans="1:10" x14ac:dyDescent="0.3">
      <c r="B111" s="478"/>
      <c r="C111" s="478"/>
      <c r="D111" s="478"/>
      <c r="E111" s="478"/>
      <c r="G111" s="43"/>
      <c r="H111" s="308"/>
    </row>
    <row r="112" spans="1:10" x14ac:dyDescent="0.3">
      <c r="B112" s="478"/>
      <c r="C112" s="478"/>
      <c r="D112" s="478"/>
      <c r="E112" s="478"/>
      <c r="G112" s="43"/>
      <c r="H112" s="308"/>
    </row>
    <row r="113" spans="2:8" x14ac:dyDescent="0.3">
      <c r="B113" s="478"/>
      <c r="C113" s="478"/>
      <c r="D113" s="478"/>
      <c r="E113" s="478"/>
      <c r="G113" s="43"/>
      <c r="H113" s="308"/>
    </row>
    <row r="114" spans="2:8" x14ac:dyDescent="0.3">
      <c r="B114" s="478"/>
      <c r="C114" s="478"/>
      <c r="D114" s="478"/>
      <c r="E114" s="478"/>
      <c r="G114" s="43"/>
      <c r="H114" s="308"/>
    </row>
    <row r="115" spans="2:8" x14ac:dyDescent="0.3">
      <c r="B115" s="478"/>
      <c r="C115" s="478"/>
      <c r="D115" s="478"/>
      <c r="E115" s="478"/>
      <c r="G115" s="43"/>
      <c r="H115" s="308"/>
    </row>
    <row r="116" spans="2:8" x14ac:dyDescent="0.3">
      <c r="B116" s="478"/>
      <c r="C116" s="478"/>
      <c r="D116" s="478"/>
      <c r="E116" s="478"/>
      <c r="G116" s="43"/>
      <c r="H116" s="308"/>
    </row>
    <row r="117" spans="2:8" x14ac:dyDescent="0.3">
      <c r="G117" s="43"/>
      <c r="H117" s="308"/>
    </row>
    <row r="118" spans="2:8" x14ac:dyDescent="0.3">
      <c r="G118" s="43"/>
      <c r="H118" s="308"/>
    </row>
    <row r="119" spans="2:8" x14ac:dyDescent="0.3">
      <c r="B119" s="488"/>
      <c r="C119" s="488"/>
      <c r="D119" s="488"/>
      <c r="E119" s="488"/>
      <c r="G119" s="43"/>
      <c r="H119" s="308"/>
    </row>
    <row r="120" spans="2:8" x14ac:dyDescent="0.3">
      <c r="B120" s="488"/>
      <c r="C120" s="488"/>
      <c r="D120" s="488"/>
      <c r="E120" s="488"/>
      <c r="F120" s="219"/>
      <c r="G120" s="43"/>
      <c r="H120" s="308"/>
    </row>
    <row r="121" spans="2:8" x14ac:dyDescent="0.3">
      <c r="G121" s="43"/>
      <c r="H121" s="308"/>
    </row>
    <row r="122" spans="2:8" x14ac:dyDescent="0.3">
      <c r="G122" s="43"/>
      <c r="H122" s="308"/>
    </row>
  </sheetData>
  <mergeCells count="16">
    <mergeCell ref="B108:E108"/>
    <mergeCell ref="A102:E102"/>
    <mergeCell ref="B104:E104"/>
    <mergeCell ref="B105:E105"/>
    <mergeCell ref="B106:E106"/>
    <mergeCell ref="B107:E107"/>
    <mergeCell ref="B115:E115"/>
    <mergeCell ref="B116:E116"/>
    <mergeCell ref="B119:E119"/>
    <mergeCell ref="B120:E120"/>
    <mergeCell ref="B109:E109"/>
    <mergeCell ref="B110:E110"/>
    <mergeCell ref="B111:E111"/>
    <mergeCell ref="B112:E112"/>
    <mergeCell ref="B113:E113"/>
    <mergeCell ref="B114:E114"/>
  </mergeCells>
  <printOptions horizontalCentered="1"/>
  <pageMargins left="0.23622047244094491" right="0.23622047244094491" top="0.74803149606299213" bottom="0.74803149606299213" header="0.31496062992125984" footer="0.31496062992125984"/>
  <pageSetup paperSize="9" scale="64" orientation="portrait" r:id="rId1"/>
  <headerFooter>
    <oddHeader>&amp;LKWAZULU-NATAL DEPARTMENT OF TRANSPORT
UPGRADE OF DISTRICT ROAD D77 FROM KM 0.0 TO KM 5.0&amp;RCPG 2
GRADE 1</oddHeader>
    <oddFooter>Page &amp;P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1B4C71-3AE8-4859-9D3E-A66887023CC2}">
  <dimension ref="A1:J47"/>
  <sheetViews>
    <sheetView zoomScale="96" workbookViewId="0">
      <selection activeCell="H99" sqref="H99"/>
    </sheetView>
  </sheetViews>
  <sheetFormatPr defaultColWidth="8.88671875" defaultRowHeight="14.4" x14ac:dyDescent="0.3"/>
  <cols>
    <col min="1" max="1" width="9.6640625" style="156" customWidth="1"/>
    <col min="2" max="2" width="57.88671875" style="201" customWidth="1"/>
    <col min="3" max="3" width="6.6640625" style="90" customWidth="1"/>
    <col min="4" max="4" width="12.6640625" style="43" bestFit="1" customWidth="1"/>
    <col min="5" max="5" width="13.44140625" style="218" hidden="1" customWidth="1"/>
    <col min="6" max="6" width="14.88671875" style="114" hidden="1" customWidth="1"/>
    <col min="7" max="7" width="0" style="50" hidden="1" customWidth="1"/>
    <col min="8" max="8" width="12.109375" style="306" bestFit="1" customWidth="1"/>
    <col min="9" max="9" width="13.33203125" style="306" bestFit="1" customWidth="1"/>
    <col min="10" max="10" width="13.33203125" style="50" bestFit="1" customWidth="1"/>
    <col min="11" max="16384" width="8.88671875" style="50"/>
  </cols>
  <sheetData>
    <row r="1" spans="1:10" x14ac:dyDescent="0.3">
      <c r="A1" s="303" t="s">
        <v>1255</v>
      </c>
    </row>
    <row r="2" spans="1:10" x14ac:dyDescent="0.3">
      <c r="A2" s="71" t="s">
        <v>44</v>
      </c>
      <c r="B2" s="23" t="s">
        <v>45</v>
      </c>
      <c r="C2" s="72" t="s">
        <v>46</v>
      </c>
      <c r="D2" s="71" t="s">
        <v>43</v>
      </c>
      <c r="E2" s="212" t="s">
        <v>47</v>
      </c>
      <c r="F2" s="213" t="s">
        <v>34</v>
      </c>
      <c r="G2" s="320"/>
      <c r="H2" s="316" t="s">
        <v>47</v>
      </c>
      <c r="I2" s="310" t="s">
        <v>34</v>
      </c>
    </row>
    <row r="3" spans="1:10" x14ac:dyDescent="0.3">
      <c r="A3" s="75"/>
      <c r="B3" s="22"/>
      <c r="C3" s="68"/>
      <c r="D3" s="75"/>
      <c r="E3" s="101"/>
      <c r="F3" s="69"/>
      <c r="G3" s="195"/>
      <c r="H3" s="355"/>
      <c r="I3" s="355"/>
    </row>
    <row r="4" spans="1:10" ht="28.8" x14ac:dyDescent="0.3">
      <c r="A4" s="63" t="s">
        <v>149</v>
      </c>
      <c r="B4" s="74" t="s">
        <v>150</v>
      </c>
      <c r="C4" s="74"/>
      <c r="D4" s="63"/>
      <c r="E4" s="103"/>
      <c r="F4" s="106"/>
      <c r="G4" s="195"/>
      <c r="H4" s="355"/>
      <c r="I4" s="355"/>
    </row>
    <row r="5" spans="1:10" x14ac:dyDescent="0.3">
      <c r="A5" s="75"/>
      <c r="B5" s="22"/>
      <c r="C5" s="68"/>
      <c r="D5" s="75"/>
      <c r="E5" s="104"/>
      <c r="F5" s="107"/>
      <c r="G5" s="195"/>
      <c r="H5" s="355"/>
      <c r="I5" s="355"/>
    </row>
    <row r="6" spans="1:10" x14ac:dyDescent="0.3">
      <c r="A6" s="75" t="s">
        <v>151</v>
      </c>
      <c r="B6" s="22" t="s">
        <v>152</v>
      </c>
      <c r="C6" s="68"/>
      <c r="D6" s="75"/>
      <c r="E6" s="104"/>
      <c r="F6" s="107"/>
      <c r="G6" s="195"/>
      <c r="H6" s="355"/>
      <c r="I6" s="355"/>
    </row>
    <row r="7" spans="1:10" x14ac:dyDescent="0.3">
      <c r="A7" s="75"/>
      <c r="B7" s="22"/>
      <c r="C7" s="68"/>
      <c r="D7" s="75"/>
      <c r="E7" s="104"/>
      <c r="F7" s="107"/>
      <c r="G7" s="195"/>
      <c r="H7" s="355"/>
      <c r="I7" s="355"/>
    </row>
    <row r="8" spans="1:10" x14ac:dyDescent="0.3">
      <c r="A8" s="75" t="s">
        <v>155</v>
      </c>
      <c r="B8" s="22" t="s">
        <v>153</v>
      </c>
      <c r="C8" s="68" t="s">
        <v>48</v>
      </c>
      <c r="D8" s="75">
        <v>1</v>
      </c>
      <c r="E8" s="104"/>
      <c r="F8" s="107"/>
      <c r="G8" s="195"/>
      <c r="H8" s="355">
        <f>J12/2</f>
        <v>0</v>
      </c>
      <c r="I8" s="355">
        <f>H8*D8</f>
        <v>0</v>
      </c>
      <c r="J8" s="50">
        <f>SUM(I15:I26)*0.15</f>
        <v>0</v>
      </c>
    </row>
    <row r="9" spans="1:10" x14ac:dyDescent="0.3">
      <c r="A9" s="75"/>
      <c r="B9" s="22"/>
      <c r="C9" s="68"/>
      <c r="D9" s="75"/>
      <c r="E9" s="104"/>
      <c r="F9" s="107"/>
      <c r="G9" s="195"/>
      <c r="H9" s="355"/>
      <c r="I9" s="355"/>
    </row>
    <row r="10" spans="1:10" x14ac:dyDescent="0.3">
      <c r="A10" s="75" t="s">
        <v>154</v>
      </c>
      <c r="B10" s="22" t="s">
        <v>156</v>
      </c>
      <c r="C10" s="68" t="s">
        <v>48</v>
      </c>
      <c r="D10" s="75">
        <v>1</v>
      </c>
      <c r="E10" s="104"/>
      <c r="F10" s="107"/>
      <c r="G10" s="195"/>
      <c r="H10" s="355">
        <v>0</v>
      </c>
      <c r="I10" s="355">
        <f>H10*D10</f>
        <v>0</v>
      </c>
    </row>
    <row r="11" spans="1:10" x14ac:dyDescent="0.3">
      <c r="A11" s="75"/>
      <c r="B11" s="22"/>
      <c r="C11" s="68"/>
      <c r="D11" s="75"/>
      <c r="E11" s="104"/>
      <c r="F11" s="107"/>
      <c r="G11" s="195"/>
      <c r="H11" s="355"/>
      <c r="I11" s="355"/>
    </row>
    <row r="12" spans="1:10" x14ac:dyDescent="0.3">
      <c r="A12" s="75" t="s">
        <v>157</v>
      </c>
      <c r="B12" s="22" t="s">
        <v>158</v>
      </c>
      <c r="C12" s="68" t="s">
        <v>3</v>
      </c>
      <c r="D12" s="75">
        <v>12</v>
      </c>
      <c r="E12" s="104"/>
      <c r="F12" s="107"/>
      <c r="G12" s="195"/>
      <c r="H12" s="355">
        <f>J12/D12</f>
        <v>0</v>
      </c>
      <c r="I12" s="355">
        <f>H12*D12</f>
        <v>0</v>
      </c>
      <c r="J12" s="50">
        <f>J8/2</f>
        <v>0</v>
      </c>
    </row>
    <row r="13" spans="1:10" x14ac:dyDescent="0.3">
      <c r="A13" s="75"/>
      <c r="B13" s="22"/>
      <c r="C13" s="68"/>
      <c r="D13" s="75"/>
      <c r="E13" s="101"/>
      <c r="F13" s="69"/>
      <c r="G13" s="195"/>
      <c r="H13" s="355"/>
      <c r="I13" s="355"/>
      <c r="J13" s="254">
        <f>SUM(I8:I12)</f>
        <v>0</v>
      </c>
    </row>
    <row r="14" spans="1:10" s="183" customFormat="1" x14ac:dyDescent="0.3">
      <c r="A14" s="196" t="s">
        <v>713</v>
      </c>
      <c r="B14" s="182" t="s">
        <v>19</v>
      </c>
      <c r="C14" s="197"/>
      <c r="D14" s="65"/>
      <c r="E14" s="214"/>
      <c r="F14" s="215"/>
      <c r="G14" s="227"/>
      <c r="H14" s="356"/>
      <c r="I14" s="356"/>
    </row>
    <row r="15" spans="1:10" x14ac:dyDescent="0.3">
      <c r="A15" s="80"/>
      <c r="B15" s="21"/>
      <c r="C15" s="68"/>
      <c r="D15" s="75"/>
      <c r="E15" s="101"/>
      <c r="F15" s="69"/>
      <c r="G15" s="195"/>
      <c r="H15" s="355"/>
      <c r="I15" s="355"/>
    </row>
    <row r="16" spans="1:10" s="186" customFormat="1" ht="43.2" x14ac:dyDescent="0.3">
      <c r="A16" s="80" t="s">
        <v>1246</v>
      </c>
      <c r="B16" s="21" t="s">
        <v>1247</v>
      </c>
      <c r="C16" s="68"/>
      <c r="D16" s="75"/>
      <c r="E16" s="101"/>
      <c r="F16" s="69"/>
      <c r="G16" s="195"/>
      <c r="H16" s="357"/>
      <c r="I16" s="357"/>
    </row>
    <row r="17" spans="1:10" x14ac:dyDescent="0.3">
      <c r="A17" s="80"/>
      <c r="B17" s="21"/>
      <c r="C17" s="68"/>
      <c r="D17" s="75"/>
      <c r="E17" s="101"/>
      <c r="F17" s="69"/>
      <c r="G17" s="195"/>
      <c r="H17" s="357"/>
      <c r="I17" s="357"/>
    </row>
    <row r="18" spans="1:10" x14ac:dyDescent="0.3">
      <c r="A18" s="80" t="s">
        <v>1244</v>
      </c>
      <c r="B18" s="21" t="s">
        <v>1245</v>
      </c>
      <c r="C18" s="68" t="s">
        <v>20</v>
      </c>
      <c r="D18" s="75">
        <v>3</v>
      </c>
      <c r="E18" s="101">
        <v>12500</v>
      </c>
      <c r="F18" s="69">
        <f>E18*D18</f>
        <v>37500</v>
      </c>
      <c r="G18" s="195"/>
      <c r="H18" s="357"/>
      <c r="I18" s="357">
        <f>H18*D18</f>
        <v>0</v>
      </c>
    </row>
    <row r="19" spans="1:10" x14ac:dyDescent="0.3">
      <c r="A19" s="80"/>
      <c r="B19" s="21"/>
      <c r="C19" s="68"/>
      <c r="D19" s="75"/>
      <c r="E19" s="101"/>
      <c r="F19" s="69"/>
      <c r="G19" s="195"/>
      <c r="H19" s="357"/>
      <c r="I19" s="357"/>
    </row>
    <row r="20" spans="1:10" x14ac:dyDescent="0.3">
      <c r="A20" s="80" t="s">
        <v>1249</v>
      </c>
      <c r="B20" s="21" t="s">
        <v>1248</v>
      </c>
      <c r="C20" s="79" t="s">
        <v>8</v>
      </c>
      <c r="D20" s="75">
        <f>2.5*3</f>
        <v>7.5</v>
      </c>
      <c r="E20" s="101">
        <v>12500</v>
      </c>
      <c r="F20" s="69">
        <f>E20*D20</f>
        <v>93750</v>
      </c>
      <c r="G20" s="195"/>
      <c r="H20" s="357"/>
      <c r="I20" s="357">
        <f t="shared" ref="I20:I24" si="0">H20*D20</f>
        <v>0</v>
      </c>
    </row>
    <row r="21" spans="1:10" x14ac:dyDescent="0.3">
      <c r="A21" s="80"/>
      <c r="B21" s="21"/>
      <c r="C21" s="68"/>
      <c r="D21" s="75"/>
      <c r="E21" s="101"/>
      <c r="F21" s="69"/>
      <c r="G21" s="195"/>
      <c r="H21" s="357"/>
      <c r="I21" s="357"/>
    </row>
    <row r="22" spans="1:10" x14ac:dyDescent="0.3">
      <c r="A22" s="80" t="s">
        <v>1250</v>
      </c>
      <c r="B22" s="21" t="s">
        <v>1252</v>
      </c>
      <c r="C22" s="68" t="s">
        <v>1254</v>
      </c>
      <c r="D22" s="75">
        <v>10</v>
      </c>
      <c r="E22" s="101">
        <v>4100</v>
      </c>
      <c r="F22" s="69">
        <f>E22*D22</f>
        <v>41000</v>
      </c>
      <c r="G22" s="195"/>
      <c r="H22" s="357"/>
      <c r="I22" s="357">
        <f t="shared" si="0"/>
        <v>0</v>
      </c>
    </row>
    <row r="23" spans="1:10" x14ac:dyDescent="0.3">
      <c r="A23" s="80"/>
      <c r="B23" s="21"/>
      <c r="C23" s="68"/>
      <c r="D23" s="75"/>
      <c r="E23" s="101"/>
      <c r="F23" s="69"/>
      <c r="G23" s="195"/>
      <c r="H23" s="357"/>
      <c r="I23" s="357"/>
    </row>
    <row r="24" spans="1:10" s="186" customFormat="1" x14ac:dyDescent="0.3">
      <c r="A24" s="80" t="s">
        <v>1251</v>
      </c>
      <c r="B24" s="21" t="s">
        <v>1253</v>
      </c>
      <c r="C24" s="68" t="s">
        <v>8</v>
      </c>
      <c r="D24" s="75">
        <f>2.5*3</f>
        <v>7.5</v>
      </c>
      <c r="E24" s="101"/>
      <c r="F24" s="69"/>
      <c r="G24" s="195"/>
      <c r="H24" s="357"/>
      <c r="I24" s="357">
        <f t="shared" si="0"/>
        <v>0</v>
      </c>
    </row>
    <row r="25" spans="1:10" x14ac:dyDescent="0.3">
      <c r="A25" s="80"/>
      <c r="B25" s="21"/>
      <c r="C25" s="68"/>
      <c r="D25" s="75"/>
      <c r="E25" s="101"/>
      <c r="F25" s="69"/>
      <c r="G25" s="195"/>
      <c r="H25" s="355"/>
      <c r="I25" s="355"/>
    </row>
    <row r="26" spans="1:10" x14ac:dyDescent="0.3">
      <c r="A26" s="80"/>
      <c r="B26" s="22"/>
      <c r="C26" s="68"/>
      <c r="D26" s="75"/>
      <c r="E26" s="101"/>
      <c r="F26" s="69"/>
      <c r="G26" s="85"/>
      <c r="H26" s="355"/>
      <c r="I26" s="355"/>
      <c r="J26" s="254" t="e">
        <f>SUM(#REF!)</f>
        <v>#REF!</v>
      </c>
    </row>
    <row r="27" spans="1:10" x14ac:dyDescent="0.3">
      <c r="A27" s="475" t="s">
        <v>61</v>
      </c>
      <c r="B27" s="476"/>
      <c r="C27" s="476"/>
      <c r="D27" s="476"/>
      <c r="E27" s="477"/>
      <c r="F27" s="217">
        <f>SUM(F14:F26)</f>
        <v>172250</v>
      </c>
      <c r="G27" s="321"/>
      <c r="H27" s="314"/>
      <c r="I27" s="314">
        <f>SUM(I8:I26)</f>
        <v>0</v>
      </c>
    </row>
    <row r="28" spans="1:10" x14ac:dyDescent="0.3">
      <c r="A28" s="88"/>
      <c r="B28" s="24"/>
      <c r="C28" s="91"/>
      <c r="D28" s="88"/>
    </row>
    <row r="29" spans="1:10" x14ac:dyDescent="0.3">
      <c r="A29" s="88"/>
      <c r="B29" s="478" t="s">
        <v>36</v>
      </c>
      <c r="C29" s="478"/>
      <c r="D29" s="478"/>
      <c r="E29" s="478"/>
      <c r="F29" s="114">
        <f>F27</f>
        <v>172250</v>
      </c>
      <c r="G29" s="43"/>
      <c r="H29" s="308"/>
      <c r="I29" s="306">
        <f>I27</f>
        <v>0</v>
      </c>
    </row>
    <row r="30" spans="1:10" x14ac:dyDescent="0.3">
      <c r="B30" s="478" t="s">
        <v>80</v>
      </c>
      <c r="C30" s="478"/>
      <c r="D30" s="478"/>
      <c r="E30" s="478"/>
      <c r="F30" s="114">
        <f>ROUNDUP(F29*0.1,2)</f>
        <v>17225</v>
      </c>
      <c r="G30" s="43"/>
      <c r="H30" s="308"/>
      <c r="I30" s="306">
        <f>ROUNDUP(I29*0.1,2)</f>
        <v>0</v>
      </c>
    </row>
    <row r="31" spans="1:10" x14ac:dyDescent="0.3">
      <c r="B31" s="478" t="s">
        <v>37</v>
      </c>
      <c r="C31" s="478"/>
      <c r="D31" s="478"/>
      <c r="E31" s="478"/>
      <c r="F31" s="114">
        <f>ROUNDUP(F29+F30,2)</f>
        <v>189475</v>
      </c>
      <c r="G31" s="43"/>
      <c r="H31" s="308"/>
      <c r="I31" s="306">
        <f>ROUNDUP(I29+I30,2)</f>
        <v>0</v>
      </c>
    </row>
    <row r="32" spans="1:10" x14ac:dyDescent="0.3">
      <c r="B32" s="478" t="s">
        <v>144</v>
      </c>
      <c r="C32" s="478"/>
      <c r="D32" s="478"/>
      <c r="E32" s="478"/>
      <c r="F32" s="114">
        <f>ROUNDUP(F31*0.08,2)</f>
        <v>15158</v>
      </c>
      <c r="G32" s="43"/>
      <c r="H32" s="308"/>
      <c r="I32" s="306">
        <f>ROUNDUP(I31*0.08,2)</f>
        <v>0</v>
      </c>
    </row>
    <row r="33" spans="2:9" x14ac:dyDescent="0.3">
      <c r="B33" s="478" t="s">
        <v>38</v>
      </c>
      <c r="C33" s="478"/>
      <c r="D33" s="478"/>
      <c r="E33" s="478"/>
      <c r="F33" s="114">
        <f>ROUNDUP(F31+F32,2)</f>
        <v>204633</v>
      </c>
      <c r="G33" s="43"/>
      <c r="H33" s="308"/>
      <c r="I33" s="306">
        <f>ROUNDUP(I31+I32,2)</f>
        <v>0</v>
      </c>
    </row>
    <row r="34" spans="2:9" x14ac:dyDescent="0.3">
      <c r="B34" s="478" t="s">
        <v>39</v>
      </c>
      <c r="C34" s="478"/>
      <c r="D34" s="478"/>
      <c r="E34" s="478"/>
      <c r="F34" s="114">
        <f>ROUNDUP(F33*0.15,2)</f>
        <v>30694.95</v>
      </c>
      <c r="G34" s="43"/>
      <c r="H34" s="308"/>
      <c r="I34" s="306">
        <f>ROUNDUP(I33*0.15,2)</f>
        <v>0</v>
      </c>
    </row>
    <row r="35" spans="2:9" x14ac:dyDescent="0.3">
      <c r="B35" s="478" t="s">
        <v>40</v>
      </c>
      <c r="C35" s="478"/>
      <c r="D35" s="478"/>
      <c r="E35" s="478"/>
      <c r="F35" s="114">
        <f>ROUNDUP(F33+F34,2)</f>
        <v>235327.95</v>
      </c>
      <c r="G35" s="43"/>
      <c r="H35" s="308"/>
      <c r="I35" s="306">
        <f>ROUNDUP(I33+I34,2)</f>
        <v>0</v>
      </c>
    </row>
    <row r="36" spans="2:9" x14ac:dyDescent="0.3">
      <c r="B36" s="478"/>
      <c r="C36" s="478"/>
      <c r="D36" s="478"/>
      <c r="E36" s="478"/>
      <c r="G36" s="43"/>
      <c r="H36" s="308"/>
    </row>
    <row r="37" spans="2:9" x14ac:dyDescent="0.3">
      <c r="B37" s="478"/>
      <c r="C37" s="478"/>
      <c r="D37" s="478"/>
      <c r="E37" s="478"/>
      <c r="G37" s="43"/>
      <c r="H37" s="308"/>
    </row>
    <row r="38" spans="2:9" x14ac:dyDescent="0.3">
      <c r="B38" s="478"/>
      <c r="C38" s="478"/>
      <c r="D38" s="478"/>
      <c r="E38" s="478"/>
      <c r="G38" s="43"/>
      <c r="H38" s="308"/>
    </row>
    <row r="39" spans="2:9" x14ac:dyDescent="0.3">
      <c r="B39" s="478"/>
      <c r="C39" s="478"/>
      <c r="D39" s="478"/>
      <c r="E39" s="478"/>
      <c r="G39" s="43"/>
      <c r="H39" s="308"/>
    </row>
    <row r="40" spans="2:9" x14ac:dyDescent="0.3">
      <c r="B40" s="478"/>
      <c r="C40" s="478"/>
      <c r="D40" s="478"/>
      <c r="E40" s="478"/>
      <c r="G40" s="43"/>
      <c r="H40" s="308"/>
    </row>
    <row r="41" spans="2:9" x14ac:dyDescent="0.3">
      <c r="B41" s="478"/>
      <c r="C41" s="478"/>
      <c r="D41" s="478"/>
      <c r="E41" s="478"/>
      <c r="G41" s="43"/>
      <c r="H41" s="308"/>
    </row>
    <row r="42" spans="2:9" x14ac:dyDescent="0.3">
      <c r="G42" s="43"/>
      <c r="H42" s="308"/>
    </row>
    <row r="43" spans="2:9" x14ac:dyDescent="0.3">
      <c r="G43" s="43"/>
      <c r="H43" s="308"/>
    </row>
    <row r="44" spans="2:9" x14ac:dyDescent="0.3">
      <c r="B44" s="488"/>
      <c r="C44" s="488"/>
      <c r="D44" s="488"/>
      <c r="E44" s="488"/>
      <c r="G44" s="43"/>
      <c r="H44" s="308"/>
    </row>
    <row r="45" spans="2:9" x14ac:dyDescent="0.3">
      <c r="B45" s="488"/>
      <c r="C45" s="488"/>
      <c r="D45" s="488"/>
      <c r="E45" s="488"/>
      <c r="F45" s="219"/>
      <c r="G45" s="43"/>
      <c r="H45" s="308"/>
    </row>
    <row r="46" spans="2:9" x14ac:dyDescent="0.3">
      <c r="G46" s="43"/>
      <c r="H46" s="308"/>
    </row>
    <row r="47" spans="2:9" x14ac:dyDescent="0.3">
      <c r="G47" s="43"/>
      <c r="H47" s="308"/>
    </row>
  </sheetData>
  <mergeCells count="16">
    <mergeCell ref="B40:E40"/>
    <mergeCell ref="B41:E41"/>
    <mergeCell ref="B44:E44"/>
    <mergeCell ref="B45:E45"/>
    <mergeCell ref="B34:E34"/>
    <mergeCell ref="B35:E35"/>
    <mergeCell ref="B36:E36"/>
    <mergeCell ref="B37:E37"/>
    <mergeCell ref="B38:E38"/>
    <mergeCell ref="B39:E39"/>
    <mergeCell ref="B33:E33"/>
    <mergeCell ref="A27:E27"/>
    <mergeCell ref="B29:E29"/>
    <mergeCell ref="B30:E30"/>
    <mergeCell ref="B31:E31"/>
    <mergeCell ref="B32:E32"/>
  </mergeCell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C53519-1679-45E0-96B5-3C52BD5CB3FD}">
  <dimension ref="A1:J47"/>
  <sheetViews>
    <sheetView topLeftCell="A6" workbookViewId="0">
      <selection activeCell="H99" sqref="H99"/>
    </sheetView>
  </sheetViews>
  <sheetFormatPr defaultColWidth="8.88671875" defaultRowHeight="14.4" x14ac:dyDescent="0.3"/>
  <cols>
    <col min="1" max="1" width="9.6640625" style="156" customWidth="1"/>
    <col min="2" max="2" width="57.88671875" style="201" customWidth="1"/>
    <col min="3" max="3" width="6.6640625" style="90" customWidth="1"/>
    <col min="4" max="4" width="12.6640625" style="43" bestFit="1" customWidth="1"/>
    <col min="5" max="5" width="13.44140625" style="218" hidden="1" customWidth="1"/>
    <col min="6" max="6" width="14.88671875" style="114" hidden="1" customWidth="1"/>
    <col min="7" max="7" width="0" style="50" hidden="1" customWidth="1"/>
    <col min="8" max="8" width="12.109375" style="306" bestFit="1" customWidth="1"/>
    <col min="9" max="9" width="13.33203125" style="306" bestFit="1" customWidth="1"/>
    <col min="10" max="10" width="13.33203125" style="50" bestFit="1" customWidth="1"/>
    <col min="11" max="16384" width="8.88671875" style="50"/>
  </cols>
  <sheetData>
    <row r="1" spans="1:10" x14ac:dyDescent="0.3">
      <c r="A1" s="303" t="s">
        <v>1255</v>
      </c>
    </row>
    <row r="2" spans="1:10" x14ac:dyDescent="0.3">
      <c r="A2" s="71" t="s">
        <v>44</v>
      </c>
      <c r="B2" s="23" t="s">
        <v>45</v>
      </c>
      <c r="C2" s="72" t="s">
        <v>46</v>
      </c>
      <c r="D2" s="71" t="s">
        <v>43</v>
      </c>
      <c r="E2" s="212" t="s">
        <v>47</v>
      </c>
      <c r="F2" s="213" t="s">
        <v>34</v>
      </c>
      <c r="G2" s="320"/>
      <c r="H2" s="316" t="s">
        <v>47</v>
      </c>
      <c r="I2" s="310" t="s">
        <v>34</v>
      </c>
    </row>
    <row r="3" spans="1:10" x14ac:dyDescent="0.3">
      <c r="A3" s="75"/>
      <c r="B3" s="22"/>
      <c r="C3" s="68"/>
      <c r="D3" s="75"/>
      <c r="E3" s="101"/>
      <c r="F3" s="69"/>
      <c r="G3" s="195"/>
      <c r="H3" s="355"/>
      <c r="I3" s="355"/>
    </row>
    <row r="4" spans="1:10" ht="28.8" x14ac:dyDescent="0.3">
      <c r="A4" s="63" t="s">
        <v>149</v>
      </c>
      <c r="B4" s="74" t="s">
        <v>150</v>
      </c>
      <c r="C4" s="74"/>
      <c r="D4" s="63"/>
      <c r="E4" s="103"/>
      <c r="F4" s="106"/>
      <c r="G4" s="195"/>
      <c r="H4" s="355"/>
      <c r="I4" s="355"/>
    </row>
    <row r="5" spans="1:10" x14ac:dyDescent="0.3">
      <c r="A5" s="75"/>
      <c r="B5" s="22"/>
      <c r="C5" s="68"/>
      <c r="D5" s="75"/>
      <c r="E5" s="104"/>
      <c r="F5" s="107"/>
      <c r="G5" s="195"/>
      <c r="H5" s="355"/>
      <c r="I5" s="355"/>
    </row>
    <row r="6" spans="1:10" x14ac:dyDescent="0.3">
      <c r="A6" s="75" t="s">
        <v>151</v>
      </c>
      <c r="B6" s="22" t="s">
        <v>152</v>
      </c>
      <c r="C6" s="68"/>
      <c r="D6" s="75"/>
      <c r="E6" s="104"/>
      <c r="F6" s="107"/>
      <c r="G6" s="195"/>
      <c r="H6" s="355"/>
      <c r="I6" s="355"/>
    </row>
    <row r="7" spans="1:10" x14ac:dyDescent="0.3">
      <c r="A7" s="75"/>
      <c r="B7" s="22"/>
      <c r="C7" s="68"/>
      <c r="D7" s="75"/>
      <c r="E7" s="104"/>
      <c r="F7" s="107"/>
      <c r="G7" s="195"/>
      <c r="H7" s="355"/>
      <c r="I7" s="355"/>
    </row>
    <row r="8" spans="1:10" x14ac:dyDescent="0.3">
      <c r="A8" s="75" t="s">
        <v>155</v>
      </c>
      <c r="B8" s="22" t="s">
        <v>153</v>
      </c>
      <c r="C8" s="68" t="s">
        <v>48</v>
      </c>
      <c r="D8" s="75">
        <v>1</v>
      </c>
      <c r="E8" s="104"/>
      <c r="F8" s="107"/>
      <c r="G8" s="195"/>
      <c r="H8" s="355"/>
      <c r="I8" s="355">
        <f>H8*D8</f>
        <v>0</v>
      </c>
      <c r="J8" s="50">
        <f>SUM(I15:I26)*0.15</f>
        <v>0</v>
      </c>
    </row>
    <row r="9" spans="1:10" x14ac:dyDescent="0.3">
      <c r="A9" s="75"/>
      <c r="B9" s="22"/>
      <c r="C9" s="68"/>
      <c r="D9" s="75"/>
      <c r="E9" s="104"/>
      <c r="F9" s="107"/>
      <c r="G9" s="195"/>
      <c r="H9" s="355"/>
      <c r="I9" s="355"/>
    </row>
    <row r="10" spans="1:10" x14ac:dyDescent="0.3">
      <c r="A10" s="75" t="s">
        <v>154</v>
      </c>
      <c r="B10" s="22" t="s">
        <v>156</v>
      </c>
      <c r="C10" s="68" t="s">
        <v>48</v>
      </c>
      <c r="D10" s="75">
        <v>1</v>
      </c>
      <c r="E10" s="104"/>
      <c r="F10" s="107"/>
      <c r="G10" s="195"/>
      <c r="H10" s="355"/>
      <c r="I10" s="355">
        <f>H10*D10</f>
        <v>0</v>
      </c>
    </row>
    <row r="11" spans="1:10" x14ac:dyDescent="0.3">
      <c r="A11" s="75"/>
      <c r="B11" s="22"/>
      <c r="C11" s="68"/>
      <c r="D11" s="75"/>
      <c r="E11" s="104"/>
      <c r="F11" s="107"/>
      <c r="G11" s="195"/>
      <c r="H11" s="355"/>
      <c r="I11" s="355"/>
    </row>
    <row r="12" spans="1:10" x14ac:dyDescent="0.3">
      <c r="A12" s="75" t="s">
        <v>157</v>
      </c>
      <c r="B12" s="22" t="s">
        <v>158</v>
      </c>
      <c r="C12" s="68" t="s">
        <v>3</v>
      </c>
      <c r="D12" s="75">
        <v>12</v>
      </c>
      <c r="E12" s="104"/>
      <c r="F12" s="107"/>
      <c r="G12" s="195"/>
      <c r="H12" s="355"/>
      <c r="I12" s="355">
        <f>H12*D12</f>
        <v>0</v>
      </c>
      <c r="J12" s="50">
        <f>J8/2</f>
        <v>0</v>
      </c>
    </row>
    <row r="13" spans="1:10" x14ac:dyDescent="0.3">
      <c r="A13" s="75"/>
      <c r="B13" s="22"/>
      <c r="C13" s="68"/>
      <c r="D13" s="75"/>
      <c r="E13" s="101"/>
      <c r="F13" s="69"/>
      <c r="G13" s="195"/>
      <c r="H13" s="355"/>
      <c r="I13" s="355"/>
      <c r="J13" s="254">
        <f>SUM(I8:I12)</f>
        <v>0</v>
      </c>
    </row>
    <row r="14" spans="1:10" s="183" customFormat="1" x14ac:dyDescent="0.3">
      <c r="A14" s="196" t="s">
        <v>713</v>
      </c>
      <c r="B14" s="182" t="s">
        <v>19</v>
      </c>
      <c r="C14" s="197"/>
      <c r="D14" s="65"/>
      <c r="E14" s="214"/>
      <c r="F14" s="215"/>
      <c r="G14" s="227"/>
      <c r="H14" s="356"/>
      <c r="I14" s="356"/>
    </row>
    <row r="15" spans="1:10" x14ac:dyDescent="0.3">
      <c r="A15" s="80"/>
      <c r="B15" s="21"/>
      <c r="C15" s="68"/>
      <c r="D15" s="75"/>
      <c r="E15" s="101"/>
      <c r="F15" s="69"/>
      <c r="G15" s="195"/>
      <c r="H15" s="355"/>
      <c r="I15" s="355"/>
    </row>
    <row r="16" spans="1:10" s="186" customFormat="1" ht="43.2" x14ac:dyDescent="0.3">
      <c r="A16" s="80" t="s">
        <v>1246</v>
      </c>
      <c r="B16" s="21" t="s">
        <v>1247</v>
      </c>
      <c r="C16" s="68"/>
      <c r="D16" s="75"/>
      <c r="E16" s="101"/>
      <c r="F16" s="69"/>
      <c r="G16" s="195"/>
      <c r="H16" s="357"/>
      <c r="I16" s="357"/>
    </row>
    <row r="17" spans="1:10" x14ac:dyDescent="0.3">
      <c r="A17" s="80"/>
      <c r="B17" s="21"/>
      <c r="C17" s="68"/>
      <c r="D17" s="75"/>
      <c r="E17" s="101"/>
      <c r="F17" s="69"/>
      <c r="G17" s="195"/>
      <c r="H17" s="357"/>
      <c r="I17" s="357"/>
    </row>
    <row r="18" spans="1:10" x14ac:dyDescent="0.3">
      <c r="A18" s="80" t="s">
        <v>1244</v>
      </c>
      <c r="B18" s="21" t="s">
        <v>1245</v>
      </c>
      <c r="C18" s="68" t="s">
        <v>20</v>
      </c>
      <c r="D18" s="75">
        <v>3</v>
      </c>
      <c r="E18" s="101">
        <v>12500</v>
      </c>
      <c r="F18" s="69">
        <f>E18*D18</f>
        <v>37500</v>
      </c>
      <c r="G18" s="195"/>
      <c r="H18" s="357"/>
      <c r="I18" s="357">
        <f>H18*D18</f>
        <v>0</v>
      </c>
    </row>
    <row r="19" spans="1:10" x14ac:dyDescent="0.3">
      <c r="A19" s="80"/>
      <c r="B19" s="21"/>
      <c r="C19" s="68"/>
      <c r="D19" s="75"/>
      <c r="E19" s="101"/>
      <c r="F19" s="69"/>
      <c r="G19" s="195"/>
      <c r="H19" s="357"/>
      <c r="I19" s="357"/>
    </row>
    <row r="20" spans="1:10" x14ac:dyDescent="0.3">
      <c r="A20" s="80" t="s">
        <v>1249</v>
      </c>
      <c r="B20" s="21" t="s">
        <v>1248</v>
      </c>
      <c r="C20" s="79" t="s">
        <v>8</v>
      </c>
      <c r="D20" s="75">
        <v>7.5</v>
      </c>
      <c r="E20" s="101">
        <v>12500</v>
      </c>
      <c r="F20" s="69">
        <f>E20*D20</f>
        <v>93750</v>
      </c>
      <c r="G20" s="195"/>
      <c r="H20" s="357"/>
      <c r="I20" s="357">
        <f t="shared" ref="I20:I24" si="0">H20*D20</f>
        <v>0</v>
      </c>
    </row>
    <row r="21" spans="1:10" x14ac:dyDescent="0.3">
      <c r="A21" s="80"/>
      <c r="B21" s="21"/>
      <c r="C21" s="68"/>
      <c r="D21" s="75"/>
      <c r="E21" s="101"/>
      <c r="F21" s="69"/>
      <c r="G21" s="195"/>
      <c r="H21" s="357"/>
      <c r="I21" s="357"/>
    </row>
    <row r="22" spans="1:10" x14ac:dyDescent="0.3">
      <c r="A22" s="80" t="s">
        <v>1250</v>
      </c>
      <c r="B22" s="21" t="s">
        <v>1252</v>
      </c>
      <c r="C22" s="68" t="s">
        <v>1254</v>
      </c>
      <c r="D22" s="75">
        <v>10</v>
      </c>
      <c r="E22" s="101">
        <v>4100</v>
      </c>
      <c r="F22" s="69">
        <f>E22*D22</f>
        <v>41000</v>
      </c>
      <c r="G22" s="195"/>
      <c r="H22" s="357"/>
      <c r="I22" s="357">
        <f t="shared" si="0"/>
        <v>0</v>
      </c>
    </row>
    <row r="23" spans="1:10" x14ac:dyDescent="0.3">
      <c r="A23" s="80"/>
      <c r="B23" s="21"/>
      <c r="C23" s="68"/>
      <c r="D23" s="75"/>
      <c r="E23" s="101"/>
      <c r="F23" s="69"/>
      <c r="G23" s="195"/>
      <c r="H23" s="357"/>
      <c r="I23" s="357"/>
    </row>
    <row r="24" spans="1:10" s="186" customFormat="1" x14ac:dyDescent="0.3">
      <c r="A24" s="80" t="s">
        <v>1251</v>
      </c>
      <c r="B24" s="21" t="s">
        <v>1253</v>
      </c>
      <c r="C24" s="68" t="s">
        <v>8</v>
      </c>
      <c r="D24" s="75">
        <v>7.5</v>
      </c>
      <c r="E24" s="101"/>
      <c r="F24" s="69"/>
      <c r="G24" s="195"/>
      <c r="H24" s="357"/>
      <c r="I24" s="357">
        <f t="shared" si="0"/>
        <v>0</v>
      </c>
    </row>
    <row r="25" spans="1:10" x14ac:dyDescent="0.3">
      <c r="A25" s="80"/>
      <c r="B25" s="21"/>
      <c r="C25" s="68"/>
      <c r="D25" s="75"/>
      <c r="E25" s="101"/>
      <c r="F25" s="69"/>
      <c r="G25" s="195"/>
      <c r="H25" s="355"/>
      <c r="I25" s="355"/>
    </row>
    <row r="26" spans="1:10" x14ac:dyDescent="0.3">
      <c r="A26" s="80"/>
      <c r="B26" s="22"/>
      <c r="C26" s="68"/>
      <c r="D26" s="75"/>
      <c r="E26" s="101"/>
      <c r="F26" s="69"/>
      <c r="G26" s="85"/>
      <c r="H26" s="355"/>
      <c r="I26" s="355"/>
      <c r="J26" s="254" t="e">
        <f>SUM(#REF!)</f>
        <v>#REF!</v>
      </c>
    </row>
    <row r="27" spans="1:10" x14ac:dyDescent="0.3">
      <c r="A27" s="475" t="s">
        <v>61</v>
      </c>
      <c r="B27" s="476"/>
      <c r="C27" s="476"/>
      <c r="D27" s="476"/>
      <c r="E27" s="477"/>
      <c r="F27" s="217">
        <f>SUM(F14:F26)</f>
        <v>172250</v>
      </c>
      <c r="G27" s="321"/>
      <c r="H27" s="314"/>
      <c r="I27" s="314">
        <f>SUM(I8:I26)</f>
        <v>0</v>
      </c>
    </row>
    <row r="28" spans="1:10" x14ac:dyDescent="0.3">
      <c r="A28" s="88"/>
      <c r="B28" s="24"/>
      <c r="C28" s="91"/>
      <c r="D28" s="88"/>
    </row>
    <row r="29" spans="1:10" x14ac:dyDescent="0.3">
      <c r="A29" s="88"/>
      <c r="B29" s="478" t="s">
        <v>36</v>
      </c>
      <c r="C29" s="478"/>
      <c r="D29" s="478"/>
      <c r="E29" s="478"/>
      <c r="F29" s="114">
        <f>F27</f>
        <v>172250</v>
      </c>
      <c r="G29" s="43"/>
      <c r="H29" s="308"/>
      <c r="I29" s="306">
        <f>I27</f>
        <v>0</v>
      </c>
    </row>
    <row r="30" spans="1:10" x14ac:dyDescent="0.3">
      <c r="B30" s="478" t="s">
        <v>80</v>
      </c>
      <c r="C30" s="478"/>
      <c r="D30" s="478"/>
      <c r="E30" s="478"/>
      <c r="F30" s="114">
        <f>ROUNDUP(F29*0.1,2)</f>
        <v>17225</v>
      </c>
      <c r="G30" s="43"/>
      <c r="H30" s="308"/>
      <c r="I30" s="306">
        <f>ROUNDUP(I29*0.1,2)</f>
        <v>0</v>
      </c>
    </row>
    <row r="31" spans="1:10" x14ac:dyDescent="0.3">
      <c r="B31" s="478" t="s">
        <v>37</v>
      </c>
      <c r="C31" s="478"/>
      <c r="D31" s="478"/>
      <c r="E31" s="478"/>
      <c r="F31" s="114">
        <f>ROUNDUP(F29+F30,2)</f>
        <v>189475</v>
      </c>
      <c r="G31" s="43"/>
      <c r="H31" s="308"/>
      <c r="I31" s="306">
        <f>ROUNDUP(I29+I30,2)</f>
        <v>0</v>
      </c>
    </row>
    <row r="32" spans="1:10" x14ac:dyDescent="0.3">
      <c r="B32" s="478" t="s">
        <v>144</v>
      </c>
      <c r="C32" s="478"/>
      <c r="D32" s="478"/>
      <c r="E32" s="478"/>
      <c r="F32" s="114">
        <f>ROUNDUP(F31*0.08,2)</f>
        <v>15158</v>
      </c>
      <c r="G32" s="43"/>
      <c r="H32" s="308"/>
      <c r="I32" s="306">
        <f>ROUNDUP(I31*0.08,2)</f>
        <v>0</v>
      </c>
    </row>
    <row r="33" spans="2:9" x14ac:dyDescent="0.3">
      <c r="B33" s="478" t="s">
        <v>38</v>
      </c>
      <c r="C33" s="478"/>
      <c r="D33" s="478"/>
      <c r="E33" s="478"/>
      <c r="F33" s="114">
        <f>ROUNDUP(F31+F32,2)</f>
        <v>204633</v>
      </c>
      <c r="G33" s="43"/>
      <c r="H33" s="308"/>
      <c r="I33" s="306">
        <f>ROUNDUP(I31+I32,2)</f>
        <v>0</v>
      </c>
    </row>
    <row r="34" spans="2:9" x14ac:dyDescent="0.3">
      <c r="B34" s="478" t="s">
        <v>39</v>
      </c>
      <c r="C34" s="478"/>
      <c r="D34" s="478"/>
      <c r="E34" s="478"/>
      <c r="F34" s="114">
        <f>ROUNDUP(F33*0.15,2)</f>
        <v>30694.95</v>
      </c>
      <c r="G34" s="43"/>
      <c r="H34" s="308"/>
      <c r="I34" s="306">
        <f>ROUNDUP(I33*0.15,2)</f>
        <v>0</v>
      </c>
    </row>
    <row r="35" spans="2:9" x14ac:dyDescent="0.3">
      <c r="B35" s="478" t="s">
        <v>40</v>
      </c>
      <c r="C35" s="478"/>
      <c r="D35" s="478"/>
      <c r="E35" s="478"/>
      <c r="F35" s="114">
        <f>ROUNDUP(F33+F34,2)</f>
        <v>235327.95</v>
      </c>
      <c r="G35" s="43"/>
      <c r="H35" s="308"/>
      <c r="I35" s="306">
        <f>ROUNDUP(I33+I34,2)</f>
        <v>0</v>
      </c>
    </row>
    <row r="36" spans="2:9" x14ac:dyDescent="0.3">
      <c r="B36" s="478"/>
      <c r="C36" s="478"/>
      <c r="D36" s="478"/>
      <c r="E36" s="478"/>
      <c r="G36" s="43"/>
      <c r="H36" s="308"/>
    </row>
    <row r="37" spans="2:9" x14ac:dyDescent="0.3">
      <c r="B37" s="478"/>
      <c r="C37" s="478"/>
      <c r="D37" s="478"/>
      <c r="E37" s="478"/>
      <c r="G37" s="43"/>
      <c r="H37" s="308"/>
    </row>
    <row r="38" spans="2:9" x14ac:dyDescent="0.3">
      <c r="B38" s="478"/>
      <c r="C38" s="478"/>
      <c r="D38" s="478"/>
      <c r="E38" s="478"/>
      <c r="G38" s="43"/>
      <c r="H38" s="308"/>
    </row>
    <row r="39" spans="2:9" x14ac:dyDescent="0.3">
      <c r="B39" s="478"/>
      <c r="C39" s="478"/>
      <c r="D39" s="478"/>
      <c r="E39" s="478"/>
      <c r="G39" s="43"/>
      <c r="H39" s="308"/>
    </row>
    <row r="40" spans="2:9" x14ac:dyDescent="0.3">
      <c r="B40" s="478"/>
      <c r="C40" s="478"/>
      <c r="D40" s="478"/>
      <c r="E40" s="478"/>
      <c r="G40" s="43"/>
      <c r="H40" s="308"/>
    </row>
    <row r="41" spans="2:9" x14ac:dyDescent="0.3">
      <c r="B41" s="478"/>
      <c r="C41" s="478"/>
      <c r="D41" s="478"/>
      <c r="E41" s="478"/>
      <c r="G41" s="43"/>
      <c r="H41" s="308"/>
    </row>
    <row r="42" spans="2:9" x14ac:dyDescent="0.3">
      <c r="G42" s="43"/>
      <c r="H42" s="308"/>
    </row>
    <row r="43" spans="2:9" x14ac:dyDescent="0.3">
      <c r="G43" s="43"/>
      <c r="H43" s="308"/>
    </row>
    <row r="44" spans="2:9" x14ac:dyDescent="0.3">
      <c r="B44" s="488"/>
      <c r="C44" s="488"/>
      <c r="D44" s="488"/>
      <c r="E44" s="488"/>
      <c r="G44" s="43"/>
      <c r="H44" s="308"/>
    </row>
    <row r="45" spans="2:9" x14ac:dyDescent="0.3">
      <c r="B45" s="488"/>
      <c r="C45" s="488"/>
      <c r="D45" s="488"/>
      <c r="E45" s="488"/>
      <c r="F45" s="219"/>
      <c r="G45" s="43"/>
      <c r="H45" s="308"/>
    </row>
    <row r="46" spans="2:9" x14ac:dyDescent="0.3">
      <c r="G46" s="43"/>
      <c r="H46" s="308"/>
    </row>
    <row r="47" spans="2:9" x14ac:dyDescent="0.3">
      <c r="G47" s="43"/>
      <c r="H47" s="308"/>
    </row>
  </sheetData>
  <mergeCells count="16">
    <mergeCell ref="B40:E40"/>
    <mergeCell ref="B41:E41"/>
    <mergeCell ref="B44:E44"/>
    <mergeCell ref="B45:E45"/>
    <mergeCell ref="B34:E34"/>
    <mergeCell ref="B35:E35"/>
    <mergeCell ref="B36:E36"/>
    <mergeCell ref="B37:E37"/>
    <mergeCell ref="B38:E38"/>
    <mergeCell ref="B39:E39"/>
    <mergeCell ref="B33:E33"/>
    <mergeCell ref="A27:E27"/>
    <mergeCell ref="B29:E29"/>
    <mergeCell ref="B30:E30"/>
    <mergeCell ref="B31:E31"/>
    <mergeCell ref="B32:E32"/>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03A0EF-FBA0-4DA1-9E13-1820C803F76A}">
  <dimension ref="A1:R100"/>
  <sheetViews>
    <sheetView view="pageBreakPreview" zoomScale="80" zoomScaleNormal="100" zoomScaleSheetLayoutView="80" workbookViewId="0">
      <selection activeCell="H99" sqref="H99"/>
    </sheetView>
  </sheetViews>
  <sheetFormatPr defaultColWidth="8.88671875" defaultRowHeight="14.4" x14ac:dyDescent="0.3"/>
  <cols>
    <col min="1" max="1" width="9.33203125" style="156" customWidth="1"/>
    <col min="2" max="2" width="57.88671875" style="201" customWidth="1"/>
    <col min="3" max="3" width="7.33203125" style="90" bestFit="1" customWidth="1"/>
    <col min="4" max="4" width="3.33203125" style="50" customWidth="1"/>
    <col min="5" max="5" width="12.6640625" style="43" bestFit="1" customWidth="1"/>
    <col min="6" max="6" width="15.33203125" style="315" hidden="1" customWidth="1"/>
    <col min="7" max="7" width="16.88671875" style="309" hidden="1" customWidth="1"/>
    <col min="8" max="8" width="12.5546875" style="50" hidden="1" customWidth="1"/>
    <col min="9" max="9" width="12.109375" style="306" bestFit="1" customWidth="1"/>
    <col min="10" max="10" width="14.88671875" style="306" bestFit="1" customWidth="1"/>
    <col min="11" max="11" width="14.109375" style="50" bestFit="1" customWidth="1"/>
    <col min="12" max="16384" width="8.88671875" style="50"/>
  </cols>
  <sheetData>
    <row r="1" spans="1:11" x14ac:dyDescent="0.3">
      <c r="A1" s="303" t="s">
        <v>1202</v>
      </c>
    </row>
    <row r="2" spans="1:11" x14ac:dyDescent="0.3">
      <c r="A2" s="71" t="s">
        <v>44</v>
      </c>
      <c r="B2" s="23" t="s">
        <v>45</v>
      </c>
      <c r="C2" s="72" t="s">
        <v>46</v>
      </c>
      <c r="D2" s="95" t="s">
        <v>41</v>
      </c>
      <c r="E2" s="71" t="s">
        <v>43</v>
      </c>
      <c r="F2" s="316" t="s">
        <v>47</v>
      </c>
      <c r="G2" s="310" t="s">
        <v>34</v>
      </c>
      <c r="H2" s="320"/>
      <c r="I2" s="316" t="s">
        <v>47</v>
      </c>
      <c r="J2" s="310" t="s">
        <v>34</v>
      </c>
    </row>
    <row r="3" spans="1:11" x14ac:dyDescent="0.3">
      <c r="A3" s="63" t="s">
        <v>159</v>
      </c>
      <c r="B3" s="112" t="s">
        <v>160</v>
      </c>
      <c r="C3" s="74"/>
      <c r="D3" s="63"/>
      <c r="E3" s="304"/>
      <c r="F3" s="304"/>
      <c r="G3" s="304"/>
      <c r="H3" s="304"/>
      <c r="I3" s="304"/>
      <c r="J3" s="304"/>
    </row>
    <row r="4" spans="1:11" x14ac:dyDescent="0.3">
      <c r="A4" s="75"/>
      <c r="B4" s="22" t="s">
        <v>12</v>
      </c>
      <c r="C4" s="68"/>
      <c r="D4" s="75"/>
      <c r="E4" s="305"/>
      <c r="F4" s="317"/>
      <c r="G4" s="311"/>
      <c r="H4" s="195"/>
      <c r="I4" s="355"/>
      <c r="J4" s="355"/>
    </row>
    <row r="5" spans="1:11" ht="28.8" x14ac:dyDescent="0.3">
      <c r="A5" s="75" t="s">
        <v>161</v>
      </c>
      <c r="B5" s="22" t="s">
        <v>162</v>
      </c>
      <c r="C5" s="68" t="s">
        <v>49</v>
      </c>
      <c r="D5" s="75"/>
      <c r="E5" s="305">
        <v>1</v>
      </c>
      <c r="F5" s="317"/>
      <c r="G5" s="311"/>
      <c r="H5" s="195"/>
      <c r="I5" s="355"/>
      <c r="J5" s="355">
        <v>25000</v>
      </c>
    </row>
    <row r="6" spans="1:11" x14ac:dyDescent="0.3">
      <c r="A6" s="75"/>
      <c r="B6" s="22" t="s">
        <v>12</v>
      </c>
      <c r="C6" s="68"/>
      <c r="D6" s="75"/>
      <c r="E6" s="305"/>
      <c r="F6" s="317"/>
      <c r="G6" s="311"/>
      <c r="H6" s="195"/>
      <c r="I6" s="355"/>
      <c r="J6" s="355"/>
    </row>
    <row r="7" spans="1:11" x14ac:dyDescent="0.3">
      <c r="A7" s="75" t="s">
        <v>163</v>
      </c>
      <c r="B7" s="22" t="s">
        <v>164</v>
      </c>
      <c r="C7" s="68" t="s">
        <v>3</v>
      </c>
      <c r="D7" s="75"/>
      <c r="E7" s="305">
        <v>6</v>
      </c>
      <c r="F7" s="317"/>
      <c r="G7" s="311"/>
      <c r="H7" s="195"/>
      <c r="I7" s="355"/>
      <c r="J7" s="355">
        <f>I7*E7</f>
        <v>0</v>
      </c>
    </row>
    <row r="8" spans="1:11" x14ac:dyDescent="0.3">
      <c r="A8" s="75"/>
      <c r="B8" s="22"/>
      <c r="C8" s="68"/>
      <c r="D8" s="73"/>
      <c r="E8" s="75"/>
      <c r="F8" s="318"/>
      <c r="G8" s="311"/>
      <c r="H8" s="195"/>
      <c r="I8" s="355"/>
      <c r="J8" s="355"/>
      <c r="K8" s="254">
        <f>SUM(J5:J7)</f>
        <v>25000</v>
      </c>
    </row>
    <row r="9" spans="1:11" ht="28.8" x14ac:dyDescent="0.3">
      <c r="A9" s="63" t="s">
        <v>149</v>
      </c>
      <c r="B9" s="74" t="s">
        <v>150</v>
      </c>
      <c r="C9" s="74"/>
      <c r="D9" s="63"/>
      <c r="E9" s="304"/>
      <c r="F9" s="304"/>
      <c r="G9" s="304"/>
      <c r="H9" s="304"/>
      <c r="I9" s="304"/>
      <c r="J9" s="304"/>
    </row>
    <row r="10" spans="1:11" x14ac:dyDescent="0.3">
      <c r="A10" s="75"/>
      <c r="B10" s="22"/>
      <c r="C10" s="68"/>
      <c r="D10" s="75"/>
      <c r="E10" s="305"/>
      <c r="F10" s="317"/>
      <c r="G10" s="311"/>
      <c r="H10" s="195"/>
      <c r="I10" s="355"/>
      <c r="J10" s="355"/>
    </row>
    <row r="11" spans="1:11" x14ac:dyDescent="0.3">
      <c r="A11" s="75" t="s">
        <v>151</v>
      </c>
      <c r="B11" s="22" t="s">
        <v>152</v>
      </c>
      <c r="C11" s="68"/>
      <c r="D11" s="75"/>
      <c r="E11" s="305"/>
      <c r="F11" s="317"/>
      <c r="G11" s="311"/>
      <c r="H11" s="195"/>
      <c r="I11" s="355"/>
      <c r="J11" s="355"/>
    </row>
    <row r="12" spans="1:11" x14ac:dyDescent="0.3">
      <c r="A12" s="75"/>
      <c r="B12" s="22"/>
      <c r="C12" s="68"/>
      <c r="D12" s="75"/>
      <c r="E12" s="305"/>
      <c r="F12" s="317"/>
      <c r="G12" s="311"/>
      <c r="H12" s="195"/>
      <c r="I12" s="355"/>
      <c r="J12" s="355"/>
    </row>
    <row r="13" spans="1:11" x14ac:dyDescent="0.3">
      <c r="A13" s="75" t="s">
        <v>155</v>
      </c>
      <c r="B13" s="22" t="s">
        <v>153</v>
      </c>
      <c r="C13" s="68" t="s">
        <v>48</v>
      </c>
      <c r="D13" s="75"/>
      <c r="E13" s="305">
        <v>1</v>
      </c>
      <c r="F13" s="317"/>
      <c r="G13" s="311"/>
      <c r="H13" s="346"/>
      <c r="I13" s="355"/>
      <c r="J13" s="355">
        <f>I13*E13</f>
        <v>0</v>
      </c>
      <c r="K13" s="254">
        <f>SUM(J20:J78)*0.15</f>
        <v>0</v>
      </c>
    </row>
    <row r="14" spans="1:11" x14ac:dyDescent="0.3">
      <c r="A14" s="75"/>
      <c r="B14" s="22"/>
      <c r="C14" s="68"/>
      <c r="D14" s="75"/>
      <c r="E14" s="305"/>
      <c r="F14" s="317"/>
      <c r="G14" s="311"/>
      <c r="H14" s="195"/>
      <c r="I14" s="355"/>
      <c r="J14" s="355"/>
    </row>
    <row r="15" spans="1:11" x14ac:dyDescent="0.3">
      <c r="A15" s="75" t="s">
        <v>154</v>
      </c>
      <c r="B15" s="22" t="s">
        <v>156</v>
      </c>
      <c r="C15" s="68" t="s">
        <v>48</v>
      </c>
      <c r="D15" s="75"/>
      <c r="E15" s="305">
        <v>1</v>
      </c>
      <c r="F15" s="317"/>
      <c r="G15" s="311"/>
      <c r="H15" s="195"/>
      <c r="I15" s="355"/>
      <c r="J15" s="355">
        <f>I15*E15</f>
        <v>0</v>
      </c>
    </row>
    <row r="16" spans="1:11" x14ac:dyDescent="0.3">
      <c r="A16" s="75"/>
      <c r="B16" s="22"/>
      <c r="C16" s="68"/>
      <c r="D16" s="75"/>
      <c r="E16" s="305"/>
      <c r="F16" s="317"/>
      <c r="G16" s="311"/>
      <c r="H16" s="195"/>
      <c r="I16" s="355"/>
      <c r="J16" s="355"/>
    </row>
    <row r="17" spans="1:11" x14ac:dyDescent="0.3">
      <c r="A17" s="75" t="s">
        <v>157</v>
      </c>
      <c r="B17" s="22" t="s">
        <v>158</v>
      </c>
      <c r="C17" s="68" t="s">
        <v>3</v>
      </c>
      <c r="D17" s="75"/>
      <c r="E17" s="305">
        <v>6</v>
      </c>
      <c r="F17" s="319"/>
      <c r="G17" s="311"/>
      <c r="H17" s="346"/>
      <c r="I17" s="355"/>
      <c r="J17" s="355">
        <f>I17*E17</f>
        <v>0</v>
      </c>
      <c r="K17" s="254">
        <f>K13/2</f>
        <v>0</v>
      </c>
    </row>
    <row r="18" spans="1:11" x14ac:dyDescent="0.3">
      <c r="A18" s="75"/>
      <c r="B18" s="22"/>
      <c r="C18" s="68"/>
      <c r="D18" s="73"/>
      <c r="E18" s="75"/>
      <c r="F18" s="318"/>
      <c r="G18" s="311"/>
      <c r="H18" s="195"/>
      <c r="I18" s="355"/>
      <c r="J18" s="355"/>
      <c r="K18" s="254">
        <f>SUM(J10:J18)</f>
        <v>0</v>
      </c>
    </row>
    <row r="19" spans="1:11" s="183" customFormat="1" x14ac:dyDescent="0.3">
      <c r="A19" s="196" t="s">
        <v>347</v>
      </c>
      <c r="B19" s="220" t="s">
        <v>348</v>
      </c>
      <c r="C19" s="197"/>
      <c r="D19" s="65"/>
      <c r="E19" s="65"/>
      <c r="F19" s="313"/>
      <c r="G19" s="313"/>
      <c r="H19" s="227"/>
      <c r="I19" s="356"/>
      <c r="J19" s="356"/>
    </row>
    <row r="20" spans="1:11" x14ac:dyDescent="0.3">
      <c r="A20" s="80"/>
      <c r="B20" s="22"/>
      <c r="C20" s="68"/>
      <c r="D20" s="75"/>
      <c r="E20" s="75"/>
      <c r="F20" s="318"/>
      <c r="G20" s="311"/>
      <c r="H20" s="195"/>
      <c r="I20" s="355"/>
      <c r="J20" s="355"/>
    </row>
    <row r="21" spans="1:11" s="186" customFormat="1" x14ac:dyDescent="0.3">
      <c r="A21" s="80" t="s">
        <v>349</v>
      </c>
      <c r="B21" s="22" t="s">
        <v>350</v>
      </c>
      <c r="C21" s="68"/>
      <c r="D21" s="75"/>
      <c r="E21" s="75"/>
      <c r="F21" s="318"/>
      <c r="G21" s="311"/>
      <c r="H21" s="195"/>
      <c r="I21" s="357"/>
      <c r="J21" s="357"/>
    </row>
    <row r="22" spans="1:11" x14ac:dyDescent="0.3">
      <c r="A22" s="80"/>
      <c r="B22" s="22"/>
      <c r="C22" s="68"/>
      <c r="D22" s="75"/>
      <c r="E22" s="75"/>
      <c r="F22" s="318"/>
      <c r="G22" s="311"/>
      <c r="H22" s="195"/>
      <c r="I22" s="357"/>
      <c r="J22" s="357"/>
    </row>
    <row r="23" spans="1:11" s="100" customFormat="1" ht="28.8" x14ac:dyDescent="0.3">
      <c r="A23" s="80" t="s">
        <v>351</v>
      </c>
      <c r="B23" s="22" t="s">
        <v>352</v>
      </c>
      <c r="C23" s="68"/>
      <c r="D23" s="75"/>
      <c r="E23" s="75"/>
      <c r="F23" s="318"/>
      <c r="G23" s="311"/>
      <c r="H23" s="195"/>
      <c r="I23" s="357"/>
      <c r="J23" s="357"/>
    </row>
    <row r="24" spans="1:11" x14ac:dyDescent="0.3">
      <c r="A24" s="80"/>
      <c r="B24" s="22"/>
      <c r="C24" s="68"/>
      <c r="D24" s="75"/>
      <c r="E24" s="75"/>
      <c r="F24" s="318"/>
      <c r="G24" s="311"/>
      <c r="H24" s="195"/>
      <c r="I24" s="357"/>
      <c r="J24" s="357"/>
    </row>
    <row r="25" spans="1:11" x14ac:dyDescent="0.3">
      <c r="A25" s="80" t="s">
        <v>211</v>
      </c>
      <c r="B25" s="22" t="s">
        <v>251</v>
      </c>
      <c r="C25" s="68" t="s">
        <v>9</v>
      </c>
      <c r="D25" s="75" t="s">
        <v>41</v>
      </c>
      <c r="E25" s="75">
        <v>800</v>
      </c>
      <c r="F25" s="318">
        <v>75</v>
      </c>
      <c r="G25" s="311">
        <f>F25*E25</f>
        <v>60000</v>
      </c>
      <c r="H25" s="195"/>
      <c r="I25" s="357"/>
      <c r="J25" s="357">
        <f>I25*E25</f>
        <v>0</v>
      </c>
    </row>
    <row r="26" spans="1:11" x14ac:dyDescent="0.3">
      <c r="A26" s="80"/>
      <c r="B26" s="22"/>
      <c r="C26" s="68"/>
      <c r="D26" s="75"/>
      <c r="E26" s="75"/>
      <c r="F26" s="318"/>
      <c r="G26" s="311"/>
      <c r="H26" s="195"/>
      <c r="I26" s="357"/>
      <c r="J26" s="357"/>
    </row>
    <row r="27" spans="1:11" x14ac:dyDescent="0.3">
      <c r="A27" s="80" t="s">
        <v>213</v>
      </c>
      <c r="B27" s="22" t="s">
        <v>353</v>
      </c>
      <c r="C27" s="68" t="s">
        <v>9</v>
      </c>
      <c r="D27" s="75" t="s">
        <v>41</v>
      </c>
      <c r="E27" s="75">
        <v>200</v>
      </c>
      <c r="F27" s="318">
        <v>100</v>
      </c>
      <c r="G27" s="311">
        <f>F27*E27</f>
        <v>20000</v>
      </c>
      <c r="H27" s="195"/>
      <c r="I27" s="357"/>
      <c r="J27" s="357">
        <f t="shared" ref="J27:J77" si="0">I27*E27</f>
        <v>0</v>
      </c>
    </row>
    <row r="28" spans="1:11" x14ac:dyDescent="0.3">
      <c r="A28" s="80"/>
      <c r="B28" s="22"/>
      <c r="C28" s="68"/>
      <c r="D28" s="75"/>
      <c r="E28" s="75"/>
      <c r="F28" s="318"/>
      <c r="G28" s="311"/>
      <c r="H28" s="195"/>
      <c r="I28" s="357"/>
      <c r="J28" s="357"/>
    </row>
    <row r="29" spans="1:11" s="100" customFormat="1" x14ac:dyDescent="0.3">
      <c r="A29" s="80" t="s">
        <v>1098</v>
      </c>
      <c r="B29" s="22" t="s">
        <v>86</v>
      </c>
      <c r="C29" s="68"/>
      <c r="D29" s="75"/>
      <c r="E29" s="75"/>
      <c r="F29" s="318"/>
      <c r="G29" s="311"/>
      <c r="H29" s="195"/>
      <c r="I29" s="357"/>
      <c r="J29" s="357"/>
    </row>
    <row r="30" spans="1:11" x14ac:dyDescent="0.3">
      <c r="A30" s="80"/>
      <c r="B30" s="22"/>
      <c r="C30" s="68"/>
      <c r="D30" s="75"/>
      <c r="E30" s="75"/>
      <c r="F30" s="318"/>
      <c r="G30" s="311"/>
      <c r="H30" s="195"/>
      <c r="I30" s="355"/>
      <c r="J30" s="355"/>
    </row>
    <row r="31" spans="1:11" x14ac:dyDescent="0.3">
      <c r="A31" s="80" t="s">
        <v>354</v>
      </c>
      <c r="B31" s="22" t="s">
        <v>355</v>
      </c>
      <c r="C31" s="68" t="s">
        <v>9</v>
      </c>
      <c r="D31" s="75" t="s">
        <v>41</v>
      </c>
      <c r="E31" s="75">
        <f>ROUNDUP((0.9*(E25+E27)),-1)</f>
        <v>900</v>
      </c>
      <c r="F31" s="318">
        <v>80</v>
      </c>
      <c r="G31" s="311">
        <f>F31*E31</f>
        <v>72000</v>
      </c>
      <c r="H31" s="195"/>
      <c r="I31" s="355"/>
      <c r="J31" s="355">
        <f t="shared" si="0"/>
        <v>0</v>
      </c>
    </row>
    <row r="32" spans="1:11" x14ac:dyDescent="0.3">
      <c r="A32" s="80"/>
      <c r="B32" s="22"/>
      <c r="C32" s="68"/>
      <c r="D32" s="75"/>
      <c r="E32" s="75"/>
      <c r="F32" s="318"/>
      <c r="G32" s="311"/>
      <c r="H32" s="195"/>
      <c r="I32" s="355"/>
      <c r="J32" s="355"/>
    </row>
    <row r="33" spans="1:10" x14ac:dyDescent="0.3">
      <c r="A33" s="80" t="s">
        <v>356</v>
      </c>
      <c r="B33" s="22" t="s">
        <v>357</v>
      </c>
      <c r="C33" s="68"/>
      <c r="D33" s="75"/>
      <c r="E33" s="75"/>
      <c r="F33" s="318"/>
      <c r="G33" s="311"/>
      <c r="H33" s="195"/>
      <c r="I33" s="355"/>
      <c r="J33" s="355"/>
    </row>
    <row r="34" spans="1:10" x14ac:dyDescent="0.3">
      <c r="A34" s="80"/>
      <c r="B34" s="22"/>
      <c r="C34" s="68"/>
      <c r="D34" s="75"/>
      <c r="E34" s="75"/>
      <c r="F34" s="318"/>
      <c r="G34" s="311"/>
      <c r="H34" s="195"/>
      <c r="I34" s="355"/>
      <c r="J34" s="355"/>
    </row>
    <row r="35" spans="1:10" x14ac:dyDescent="0.3">
      <c r="A35" s="80" t="s">
        <v>211</v>
      </c>
      <c r="B35" s="22" t="s">
        <v>1097</v>
      </c>
      <c r="C35" s="68" t="s">
        <v>9</v>
      </c>
      <c r="D35" s="75" t="s">
        <v>41</v>
      </c>
      <c r="E35" s="75">
        <v>100</v>
      </c>
      <c r="F35" s="318">
        <v>200</v>
      </c>
      <c r="G35" s="311">
        <f>F35*E35</f>
        <v>20000</v>
      </c>
      <c r="H35" s="195"/>
      <c r="I35" s="355"/>
      <c r="J35" s="355">
        <f t="shared" si="0"/>
        <v>0</v>
      </c>
    </row>
    <row r="36" spans="1:10" x14ac:dyDescent="0.3">
      <c r="A36" s="80"/>
      <c r="B36" s="22"/>
      <c r="C36" s="68"/>
      <c r="D36" s="75"/>
      <c r="E36" s="75"/>
      <c r="F36" s="318"/>
      <c r="G36" s="311"/>
      <c r="H36" s="195"/>
      <c r="I36" s="355"/>
      <c r="J36" s="355"/>
    </row>
    <row r="37" spans="1:10" s="186" customFormat="1" x14ac:dyDescent="0.3">
      <c r="A37" s="80" t="s">
        <v>358</v>
      </c>
      <c r="B37" s="22" t="s">
        <v>87</v>
      </c>
      <c r="C37" s="68"/>
      <c r="D37" s="75"/>
      <c r="E37" s="75"/>
      <c r="F37" s="318"/>
      <c r="G37" s="311"/>
      <c r="H37" s="195"/>
      <c r="I37" s="355"/>
      <c r="J37" s="355"/>
    </row>
    <row r="38" spans="1:10" x14ac:dyDescent="0.3">
      <c r="A38" s="80"/>
      <c r="B38" s="22"/>
      <c r="C38" s="68"/>
      <c r="D38" s="75"/>
      <c r="E38" s="75"/>
      <c r="F38" s="318"/>
      <c r="G38" s="311"/>
      <c r="H38" s="195"/>
      <c r="I38" s="355"/>
      <c r="J38" s="355"/>
    </row>
    <row r="39" spans="1:10" s="100" customFormat="1" x14ac:dyDescent="0.3">
      <c r="A39" s="80" t="s">
        <v>359</v>
      </c>
      <c r="B39" s="22" t="s">
        <v>360</v>
      </c>
      <c r="C39" s="68"/>
      <c r="D39" s="75"/>
      <c r="E39" s="75"/>
      <c r="F39" s="318"/>
      <c r="G39" s="311"/>
      <c r="H39" s="195"/>
      <c r="I39" s="355"/>
      <c r="J39" s="355"/>
    </row>
    <row r="40" spans="1:10" x14ac:dyDescent="0.3">
      <c r="A40" s="80"/>
      <c r="B40" s="22"/>
      <c r="C40" s="68"/>
      <c r="D40" s="75"/>
      <c r="E40" s="75"/>
      <c r="F40" s="318"/>
      <c r="G40" s="311"/>
      <c r="H40" s="195"/>
      <c r="I40" s="355"/>
      <c r="J40" s="355"/>
    </row>
    <row r="41" spans="1:10" x14ac:dyDescent="0.3">
      <c r="A41" s="80" t="s">
        <v>361</v>
      </c>
      <c r="B41" s="22" t="s">
        <v>1206</v>
      </c>
      <c r="C41" s="68" t="s">
        <v>35</v>
      </c>
      <c r="D41" s="75"/>
      <c r="E41" s="75">
        <v>60</v>
      </c>
      <c r="F41" s="318"/>
      <c r="G41" s="311"/>
      <c r="H41" s="195"/>
      <c r="I41" s="355"/>
      <c r="J41" s="355">
        <f t="shared" si="0"/>
        <v>0</v>
      </c>
    </row>
    <row r="42" spans="1:10" x14ac:dyDescent="0.3">
      <c r="A42" s="80"/>
      <c r="B42" s="22"/>
      <c r="C42" s="68"/>
      <c r="D42" s="75"/>
      <c r="E42" s="75"/>
      <c r="F42" s="318"/>
      <c r="G42" s="311"/>
      <c r="H42" s="195"/>
      <c r="I42" s="355"/>
      <c r="J42" s="355"/>
    </row>
    <row r="43" spans="1:10" x14ac:dyDescent="0.3">
      <c r="A43" s="80" t="s">
        <v>362</v>
      </c>
      <c r="B43" s="22" t="s">
        <v>364</v>
      </c>
      <c r="C43" s="68" t="s">
        <v>35</v>
      </c>
      <c r="D43" s="75"/>
      <c r="E43" s="75">
        <v>90</v>
      </c>
      <c r="F43" s="318">
        <v>1000</v>
      </c>
      <c r="G43" s="311">
        <f>F43*E43</f>
        <v>90000</v>
      </c>
      <c r="H43" s="195"/>
      <c r="I43" s="355"/>
      <c r="J43" s="355">
        <f t="shared" si="0"/>
        <v>0</v>
      </c>
    </row>
    <row r="44" spans="1:10" x14ac:dyDescent="0.3">
      <c r="A44" s="80"/>
      <c r="B44" s="22"/>
      <c r="C44" s="68"/>
      <c r="D44" s="75"/>
      <c r="E44" s="75"/>
      <c r="F44" s="318"/>
      <c r="G44" s="311"/>
      <c r="H44" s="195"/>
      <c r="I44" s="355"/>
      <c r="J44" s="355"/>
    </row>
    <row r="45" spans="1:10" x14ac:dyDescent="0.3">
      <c r="A45" s="80" t="s">
        <v>363</v>
      </c>
      <c r="B45" s="22" t="s">
        <v>365</v>
      </c>
      <c r="C45" s="68" t="s">
        <v>35</v>
      </c>
      <c r="D45" s="75"/>
      <c r="E45" s="75">
        <f>ROUNDUP((2*12),-1)</f>
        <v>30</v>
      </c>
      <c r="F45" s="318">
        <v>1750</v>
      </c>
      <c r="G45" s="311">
        <f>F45*E45</f>
        <v>52500</v>
      </c>
      <c r="H45" s="195"/>
      <c r="I45" s="355"/>
      <c r="J45" s="355">
        <f t="shared" si="0"/>
        <v>0</v>
      </c>
    </row>
    <row r="46" spans="1:10" x14ac:dyDescent="0.3">
      <c r="A46" s="80"/>
      <c r="B46" s="22"/>
      <c r="C46" s="68"/>
      <c r="D46" s="75"/>
      <c r="E46" s="75"/>
      <c r="F46" s="318"/>
      <c r="G46" s="311"/>
      <c r="H46" s="195"/>
      <c r="I46" s="355"/>
      <c r="J46" s="355"/>
    </row>
    <row r="47" spans="1:10" x14ac:dyDescent="0.3">
      <c r="A47" s="80" t="s">
        <v>1138</v>
      </c>
      <c r="B47" s="22" t="s">
        <v>366</v>
      </c>
      <c r="C47" s="68" t="s">
        <v>35</v>
      </c>
      <c r="D47" s="75"/>
      <c r="E47" s="75">
        <v>100</v>
      </c>
      <c r="F47" s="318">
        <v>2500</v>
      </c>
      <c r="G47" s="311">
        <f>F47*E47</f>
        <v>250000</v>
      </c>
      <c r="H47" s="195"/>
      <c r="I47" s="355"/>
      <c r="J47" s="355">
        <f t="shared" si="0"/>
        <v>0</v>
      </c>
    </row>
    <row r="48" spans="1:10" x14ac:dyDescent="0.3">
      <c r="A48" s="80"/>
      <c r="B48" s="22"/>
      <c r="C48" s="68"/>
      <c r="D48" s="75"/>
      <c r="E48" s="75"/>
      <c r="F48" s="318"/>
      <c r="G48" s="311"/>
      <c r="H48" s="195"/>
      <c r="I48" s="355"/>
      <c r="J48" s="355"/>
    </row>
    <row r="49" spans="1:10" s="186" customFormat="1" x14ac:dyDescent="0.3">
      <c r="A49" s="80" t="s">
        <v>691</v>
      </c>
      <c r="B49" s="22" t="s">
        <v>692</v>
      </c>
      <c r="C49" s="68"/>
      <c r="D49" s="75"/>
      <c r="E49" s="75"/>
      <c r="F49" s="318"/>
      <c r="G49" s="311"/>
      <c r="H49" s="195"/>
      <c r="I49" s="355"/>
      <c r="J49" s="355"/>
    </row>
    <row r="50" spans="1:10" x14ac:dyDescent="0.3">
      <c r="A50" s="80"/>
      <c r="B50" s="22"/>
      <c r="C50" s="68"/>
      <c r="D50" s="75"/>
      <c r="E50" s="75"/>
      <c r="F50" s="318"/>
      <c r="G50" s="311"/>
      <c r="H50" s="195"/>
      <c r="I50" s="355"/>
      <c r="J50" s="355"/>
    </row>
    <row r="51" spans="1:10" ht="57.6" x14ac:dyDescent="0.3">
      <c r="A51" s="80" t="s">
        <v>693</v>
      </c>
      <c r="B51" s="22" t="s">
        <v>1008</v>
      </c>
      <c r="C51" s="68" t="s">
        <v>9</v>
      </c>
      <c r="D51" s="75" t="s">
        <v>41</v>
      </c>
      <c r="E51" s="75">
        <f>ROUNDUP((0.23*1.35*2.5*19),0)</f>
        <v>15</v>
      </c>
      <c r="F51" s="318">
        <v>1800</v>
      </c>
      <c r="G51" s="311">
        <f>F51*E51</f>
        <v>27000</v>
      </c>
      <c r="H51" s="195"/>
      <c r="I51" s="355"/>
      <c r="J51" s="355">
        <f t="shared" si="0"/>
        <v>0</v>
      </c>
    </row>
    <row r="52" spans="1:10" x14ac:dyDescent="0.3">
      <c r="A52" s="80"/>
      <c r="B52" s="22"/>
      <c r="C52" s="68"/>
      <c r="D52" s="75"/>
      <c r="E52" s="75"/>
      <c r="F52" s="318"/>
      <c r="G52" s="311"/>
      <c r="H52" s="195"/>
      <c r="I52" s="355"/>
      <c r="J52" s="355"/>
    </row>
    <row r="53" spans="1:10" s="186" customFormat="1" x14ac:dyDescent="0.3">
      <c r="A53" s="80" t="s">
        <v>367</v>
      </c>
      <c r="B53" s="22" t="s">
        <v>368</v>
      </c>
      <c r="C53" s="68"/>
      <c r="D53" s="75"/>
      <c r="E53" s="75"/>
      <c r="F53" s="318"/>
      <c r="G53" s="311"/>
      <c r="H53" s="195"/>
      <c r="I53" s="355"/>
      <c r="J53" s="355"/>
    </row>
    <row r="54" spans="1:10" x14ac:dyDescent="0.3">
      <c r="A54" s="80"/>
      <c r="B54" s="22"/>
      <c r="C54" s="68"/>
      <c r="D54" s="75"/>
      <c r="E54" s="75"/>
      <c r="F54" s="318"/>
      <c r="G54" s="311"/>
      <c r="H54" s="195"/>
      <c r="I54" s="355"/>
      <c r="J54" s="355"/>
    </row>
    <row r="55" spans="1:10" x14ac:dyDescent="0.3">
      <c r="A55" s="80" t="s">
        <v>369</v>
      </c>
      <c r="B55" s="22" t="s">
        <v>370</v>
      </c>
      <c r="C55" s="68" t="s">
        <v>22</v>
      </c>
      <c r="D55" s="75"/>
      <c r="E55" s="75">
        <v>4</v>
      </c>
      <c r="F55" s="318">
        <v>30000</v>
      </c>
      <c r="G55" s="311">
        <f>F55*E55</f>
        <v>120000</v>
      </c>
      <c r="H55" s="195"/>
      <c r="I55" s="355"/>
      <c r="J55" s="355">
        <f t="shared" si="0"/>
        <v>0</v>
      </c>
    </row>
    <row r="56" spans="1:10" x14ac:dyDescent="0.3">
      <c r="A56" s="80"/>
      <c r="B56" s="22"/>
      <c r="C56" s="68"/>
      <c r="D56" s="75"/>
      <c r="E56" s="75"/>
      <c r="F56" s="318"/>
      <c r="G56" s="311"/>
      <c r="H56" s="195"/>
      <c r="I56" s="355"/>
      <c r="J56" s="355"/>
    </row>
    <row r="57" spans="1:10" x14ac:dyDescent="0.3">
      <c r="A57" s="80" t="s">
        <v>371</v>
      </c>
      <c r="B57" s="22" t="s">
        <v>372</v>
      </c>
      <c r="C57" s="68" t="s">
        <v>88</v>
      </c>
      <c r="D57" s="75"/>
      <c r="E57" s="75">
        <v>750</v>
      </c>
      <c r="F57" s="318">
        <v>60</v>
      </c>
      <c r="G57" s="311">
        <f>F57*E57</f>
        <v>45000</v>
      </c>
      <c r="H57" s="195"/>
      <c r="I57" s="355"/>
      <c r="J57" s="355">
        <f t="shared" si="0"/>
        <v>0</v>
      </c>
    </row>
    <row r="58" spans="1:10" x14ac:dyDescent="0.3">
      <c r="A58" s="80"/>
      <c r="B58" s="22"/>
      <c r="C58" s="68"/>
      <c r="D58" s="75"/>
      <c r="E58" s="75"/>
      <c r="F58" s="318"/>
      <c r="G58" s="311"/>
      <c r="H58" s="195"/>
      <c r="I58" s="355"/>
      <c r="J58" s="355"/>
    </row>
    <row r="59" spans="1:10" s="186" customFormat="1" x14ac:dyDescent="0.3">
      <c r="A59" s="80" t="s">
        <v>694</v>
      </c>
      <c r="B59" s="22" t="s">
        <v>695</v>
      </c>
      <c r="C59" s="68"/>
      <c r="D59" s="75"/>
      <c r="E59" s="75"/>
      <c r="F59" s="318"/>
      <c r="G59" s="311"/>
      <c r="H59" s="195"/>
      <c r="I59" s="357"/>
      <c r="J59" s="355"/>
    </row>
    <row r="60" spans="1:10" x14ac:dyDescent="0.3">
      <c r="A60" s="80"/>
      <c r="B60" s="22"/>
      <c r="C60" s="68"/>
      <c r="D60" s="75"/>
      <c r="E60" s="75"/>
      <c r="F60" s="318"/>
      <c r="G60" s="311"/>
      <c r="H60" s="195"/>
      <c r="I60" s="357"/>
      <c r="J60" s="355"/>
    </row>
    <row r="61" spans="1:10" x14ac:dyDescent="0.3">
      <c r="A61" s="80" t="s">
        <v>697</v>
      </c>
      <c r="B61" s="22" t="s">
        <v>696</v>
      </c>
      <c r="C61" s="68" t="s">
        <v>9</v>
      </c>
      <c r="D61" s="75"/>
      <c r="E61" s="75">
        <v>5</v>
      </c>
      <c r="F61" s="318">
        <v>700</v>
      </c>
      <c r="G61" s="311">
        <f>F61*E61</f>
        <v>3500</v>
      </c>
      <c r="H61" s="195"/>
      <c r="I61" s="357"/>
      <c r="J61" s="355">
        <f t="shared" si="0"/>
        <v>0</v>
      </c>
    </row>
    <row r="62" spans="1:10" x14ac:dyDescent="0.3">
      <c r="A62" s="80"/>
      <c r="B62" s="22"/>
      <c r="C62" s="68"/>
      <c r="D62" s="75"/>
      <c r="E62" s="75"/>
      <c r="F62" s="318"/>
      <c r="G62" s="311"/>
      <c r="H62" s="195"/>
      <c r="I62" s="357"/>
      <c r="J62" s="355"/>
    </row>
    <row r="63" spans="1:10" x14ac:dyDescent="0.3">
      <c r="A63" s="80" t="s">
        <v>698</v>
      </c>
      <c r="B63" s="22" t="s">
        <v>699</v>
      </c>
      <c r="C63" s="68" t="s">
        <v>9</v>
      </c>
      <c r="D63" s="75"/>
      <c r="E63" s="75">
        <v>5</v>
      </c>
      <c r="F63" s="318">
        <v>1500</v>
      </c>
      <c r="G63" s="311">
        <f>F63*E63</f>
        <v>7500</v>
      </c>
      <c r="H63" s="195"/>
      <c r="I63" s="357"/>
      <c r="J63" s="355">
        <f t="shared" si="0"/>
        <v>0</v>
      </c>
    </row>
    <row r="64" spans="1:10" x14ac:dyDescent="0.3">
      <c r="A64" s="80"/>
      <c r="B64" s="22"/>
      <c r="C64" s="68"/>
      <c r="D64" s="75"/>
      <c r="E64" s="75"/>
      <c r="F64" s="318"/>
      <c r="G64" s="311"/>
      <c r="H64" s="195"/>
      <c r="I64" s="357"/>
      <c r="J64" s="355"/>
    </row>
    <row r="65" spans="1:18" ht="37.200000000000003" customHeight="1" x14ac:dyDescent="0.3">
      <c r="A65" s="80" t="s">
        <v>1010</v>
      </c>
      <c r="B65" s="22" t="s">
        <v>1009</v>
      </c>
      <c r="C65" s="68"/>
      <c r="D65" s="75"/>
      <c r="E65" s="75"/>
      <c r="F65" s="318"/>
      <c r="G65" s="311"/>
      <c r="H65" s="195"/>
      <c r="I65" s="357"/>
      <c r="J65" s="355"/>
      <c r="R65" s="50" t="s">
        <v>1003</v>
      </c>
    </row>
    <row r="66" spans="1:18" x14ac:dyDescent="0.3">
      <c r="A66" s="80"/>
      <c r="B66" s="22"/>
      <c r="C66" s="68"/>
      <c r="D66" s="75"/>
      <c r="E66" s="75"/>
      <c r="F66" s="318"/>
      <c r="G66" s="311"/>
      <c r="H66" s="195"/>
      <c r="I66" s="357"/>
      <c r="J66" s="355"/>
    </row>
    <row r="67" spans="1:18" x14ac:dyDescent="0.3">
      <c r="A67" s="80" t="s">
        <v>1011</v>
      </c>
      <c r="B67" s="22" t="s">
        <v>700</v>
      </c>
      <c r="C67" s="68" t="s">
        <v>24</v>
      </c>
      <c r="D67" s="75"/>
      <c r="E67" s="75">
        <v>5</v>
      </c>
      <c r="F67" s="318">
        <v>20000</v>
      </c>
      <c r="G67" s="311">
        <f>F67*E67</f>
        <v>100000</v>
      </c>
      <c r="H67" s="195"/>
      <c r="I67" s="357"/>
      <c r="J67" s="355">
        <f t="shared" si="0"/>
        <v>0</v>
      </c>
    </row>
    <row r="68" spans="1:18" x14ac:dyDescent="0.3">
      <c r="A68" s="80"/>
      <c r="B68" s="22"/>
      <c r="C68" s="68"/>
      <c r="D68" s="75"/>
      <c r="E68" s="75"/>
      <c r="F68" s="318"/>
      <c r="G68" s="311"/>
      <c r="H68" s="195"/>
      <c r="I68" s="357"/>
      <c r="J68" s="355"/>
    </row>
    <row r="69" spans="1:18" s="186" customFormat="1" x14ac:dyDescent="0.3">
      <c r="A69" s="80" t="s">
        <v>373</v>
      </c>
      <c r="B69" s="22" t="s">
        <v>374</v>
      </c>
      <c r="C69" s="68"/>
      <c r="D69" s="75"/>
      <c r="E69" s="75"/>
      <c r="F69" s="318"/>
      <c r="G69" s="311"/>
      <c r="H69" s="195"/>
      <c r="I69" s="357"/>
      <c r="J69" s="355"/>
    </row>
    <row r="70" spans="1:18" x14ac:dyDescent="0.3">
      <c r="A70" s="80"/>
      <c r="B70" s="22"/>
      <c r="C70" s="68"/>
      <c r="D70" s="75"/>
      <c r="E70" s="75"/>
      <c r="F70" s="318"/>
      <c r="G70" s="311"/>
      <c r="H70" s="195"/>
      <c r="I70" s="357"/>
      <c r="J70" s="355"/>
    </row>
    <row r="71" spans="1:18" x14ac:dyDescent="0.3">
      <c r="A71" s="80" t="s">
        <v>375</v>
      </c>
      <c r="B71" s="22" t="s">
        <v>378</v>
      </c>
      <c r="C71" s="68" t="s">
        <v>5</v>
      </c>
      <c r="D71" s="75" t="s">
        <v>41</v>
      </c>
      <c r="E71" s="75">
        <v>30</v>
      </c>
      <c r="F71" s="318">
        <v>500</v>
      </c>
      <c r="G71" s="311">
        <f>F71*E71</f>
        <v>15000</v>
      </c>
      <c r="H71" s="195"/>
      <c r="I71" s="355"/>
      <c r="J71" s="355">
        <f t="shared" si="0"/>
        <v>0</v>
      </c>
    </row>
    <row r="72" spans="1:18" x14ac:dyDescent="0.3">
      <c r="A72" s="80"/>
      <c r="B72" s="22"/>
      <c r="C72" s="68"/>
      <c r="D72" s="75"/>
      <c r="E72" s="75"/>
      <c r="F72" s="318"/>
      <c r="G72" s="311"/>
      <c r="H72" s="195"/>
      <c r="I72" s="355"/>
      <c r="J72" s="355"/>
    </row>
    <row r="73" spans="1:18" x14ac:dyDescent="0.3">
      <c r="A73" s="80" t="s">
        <v>376</v>
      </c>
      <c r="B73" s="22" t="s">
        <v>379</v>
      </c>
      <c r="C73" s="68" t="s">
        <v>5</v>
      </c>
      <c r="D73" s="75" t="s">
        <v>41</v>
      </c>
      <c r="E73" s="75">
        <v>60</v>
      </c>
      <c r="F73" s="318">
        <v>800</v>
      </c>
      <c r="G73" s="311">
        <f>F73*E73</f>
        <v>48000</v>
      </c>
      <c r="H73" s="195"/>
      <c r="I73" s="355"/>
      <c r="J73" s="355">
        <f t="shared" si="0"/>
        <v>0</v>
      </c>
    </row>
    <row r="74" spans="1:18" x14ac:dyDescent="0.3">
      <c r="A74" s="80"/>
      <c r="B74" s="22"/>
      <c r="C74" s="68"/>
      <c r="D74" s="75"/>
      <c r="E74" s="75"/>
      <c r="F74" s="318"/>
      <c r="G74" s="311"/>
      <c r="H74" s="195"/>
      <c r="I74" s="355"/>
      <c r="J74" s="355"/>
    </row>
    <row r="75" spans="1:18" x14ac:dyDescent="0.3">
      <c r="A75" s="80" t="s">
        <v>377</v>
      </c>
      <c r="B75" s="22" t="s">
        <v>380</v>
      </c>
      <c r="C75" s="68" t="s">
        <v>5</v>
      </c>
      <c r="D75" s="75" t="s">
        <v>41</v>
      </c>
      <c r="E75" s="75">
        <v>15</v>
      </c>
      <c r="F75" s="318">
        <v>1100</v>
      </c>
      <c r="G75" s="311">
        <f>F75*E75</f>
        <v>16500</v>
      </c>
      <c r="H75" s="195"/>
      <c r="I75" s="355"/>
      <c r="J75" s="355">
        <f t="shared" si="0"/>
        <v>0</v>
      </c>
    </row>
    <row r="76" spans="1:18" x14ac:dyDescent="0.3">
      <c r="A76" s="80"/>
      <c r="B76" s="22"/>
      <c r="C76" s="68"/>
      <c r="D76" s="75"/>
      <c r="E76" s="75"/>
      <c r="F76" s="318"/>
      <c r="G76" s="311"/>
      <c r="H76" s="195"/>
      <c r="I76" s="355"/>
      <c r="J76" s="355"/>
    </row>
    <row r="77" spans="1:18" x14ac:dyDescent="0.3">
      <c r="A77" s="80" t="s">
        <v>381</v>
      </c>
      <c r="B77" s="22" t="s">
        <v>89</v>
      </c>
      <c r="C77" s="68" t="s">
        <v>5</v>
      </c>
      <c r="D77" s="75" t="s">
        <v>41</v>
      </c>
      <c r="E77" s="75">
        <f>E71+E73+E75</f>
        <v>105</v>
      </c>
      <c r="F77" s="318">
        <v>125</v>
      </c>
      <c r="G77" s="311">
        <f>F77*E77</f>
        <v>13125</v>
      </c>
      <c r="H77" s="195"/>
      <c r="I77" s="355"/>
      <c r="J77" s="355">
        <f t="shared" si="0"/>
        <v>0</v>
      </c>
    </row>
    <row r="78" spans="1:18" x14ac:dyDescent="0.3">
      <c r="A78" s="80"/>
      <c r="B78" s="22"/>
      <c r="C78" s="68"/>
      <c r="D78" s="75"/>
      <c r="E78" s="75"/>
      <c r="F78" s="318"/>
      <c r="G78" s="311"/>
      <c r="H78" s="195"/>
      <c r="I78" s="355"/>
      <c r="J78" s="355"/>
      <c r="K78" s="254">
        <f>SUM(J20:J78)</f>
        <v>0</v>
      </c>
    </row>
    <row r="79" spans="1:18" x14ac:dyDescent="0.3">
      <c r="A79" s="475" t="s">
        <v>61</v>
      </c>
      <c r="B79" s="476"/>
      <c r="C79" s="476"/>
      <c r="D79" s="476"/>
      <c r="E79" s="476"/>
      <c r="F79" s="477"/>
      <c r="G79" s="314">
        <f>SUM(G4:G78)</f>
        <v>960125</v>
      </c>
      <c r="H79" s="350"/>
      <c r="I79" s="359"/>
      <c r="J79" s="359">
        <f>SUM(J3:J78)</f>
        <v>25000</v>
      </c>
      <c r="K79" s="88"/>
    </row>
    <row r="80" spans="1:18" x14ac:dyDescent="0.3">
      <c r="A80" s="88"/>
      <c r="B80" s="24"/>
      <c r="C80" s="91"/>
      <c r="D80" s="94"/>
      <c r="E80" s="88"/>
      <c r="I80" s="308"/>
      <c r="J80" s="308"/>
      <c r="K80" s="88"/>
    </row>
    <row r="81" spans="1:11" x14ac:dyDescent="0.3">
      <c r="A81" s="88"/>
      <c r="B81" s="478" t="s">
        <v>36</v>
      </c>
      <c r="C81" s="478"/>
      <c r="D81" s="478"/>
      <c r="E81" s="478"/>
      <c r="F81" s="478"/>
      <c r="G81" s="309">
        <f>G79</f>
        <v>960125</v>
      </c>
      <c r="I81" s="308"/>
      <c r="J81" s="306">
        <f>J79</f>
        <v>25000</v>
      </c>
    </row>
    <row r="82" spans="1:11" x14ac:dyDescent="0.3">
      <c r="B82" s="478" t="s">
        <v>80</v>
      </c>
      <c r="C82" s="478"/>
      <c r="D82" s="478"/>
      <c r="E82" s="478"/>
      <c r="F82" s="478"/>
      <c r="G82" s="309">
        <f>ROUNDUP(G81*0.1,2)</f>
        <v>96012.5</v>
      </c>
      <c r="H82" s="199"/>
      <c r="I82" s="308"/>
      <c r="J82" s="308">
        <f>ROUNDUP(J81*0.1,2)</f>
        <v>2500</v>
      </c>
      <c r="K82" s="43"/>
    </row>
    <row r="83" spans="1:11" x14ac:dyDescent="0.3">
      <c r="B83" s="478" t="s">
        <v>37</v>
      </c>
      <c r="C83" s="478"/>
      <c r="D83" s="478"/>
      <c r="E83" s="478"/>
      <c r="F83" s="478"/>
      <c r="G83" s="309">
        <f>ROUNDUP(G81+G82,2)</f>
        <v>1056137.5</v>
      </c>
      <c r="H83" s="200"/>
      <c r="I83" s="308"/>
      <c r="J83" s="308">
        <f>ROUNDUP(J81+J82,2)</f>
        <v>27500</v>
      </c>
      <c r="K83" s="43"/>
    </row>
    <row r="84" spans="1:11" x14ac:dyDescent="0.3">
      <c r="B84" s="478" t="s">
        <v>144</v>
      </c>
      <c r="C84" s="478"/>
      <c r="D84" s="478"/>
      <c r="E84" s="478"/>
      <c r="F84" s="478"/>
      <c r="G84" s="309">
        <f>ROUNDUP(G83*0.08,2)</f>
        <v>84491</v>
      </c>
      <c r="I84" s="308"/>
      <c r="J84" s="308">
        <f>ROUNDUP(J83*0.08,2)</f>
        <v>2200</v>
      </c>
      <c r="K84" s="43"/>
    </row>
    <row r="85" spans="1:11" x14ac:dyDescent="0.3">
      <c r="B85" s="478" t="s">
        <v>38</v>
      </c>
      <c r="C85" s="478"/>
      <c r="D85" s="478"/>
      <c r="E85" s="478"/>
      <c r="F85" s="478"/>
      <c r="G85" s="309">
        <f>ROUNDUP(G83+G84,2)</f>
        <v>1140628.5</v>
      </c>
      <c r="I85" s="308"/>
      <c r="J85" s="308">
        <f>ROUNDUP(J83+J84,2)</f>
        <v>29700</v>
      </c>
      <c r="K85" s="43"/>
    </row>
    <row r="86" spans="1:11" x14ac:dyDescent="0.3">
      <c r="B86" s="478" t="s">
        <v>39</v>
      </c>
      <c r="C86" s="478"/>
      <c r="D86" s="478"/>
      <c r="E86" s="478"/>
      <c r="F86" s="478"/>
      <c r="G86" s="309">
        <f>ROUNDUP(G85*0.15,2)</f>
        <v>171094.28</v>
      </c>
      <c r="I86" s="308"/>
      <c r="J86" s="308">
        <f>ROUNDUP(J85*0.15,2)</f>
        <v>4455</v>
      </c>
      <c r="K86" s="43"/>
    </row>
    <row r="87" spans="1:11" x14ac:dyDescent="0.3">
      <c r="B87" s="478" t="s">
        <v>40</v>
      </c>
      <c r="C87" s="478"/>
      <c r="D87" s="478"/>
      <c r="E87" s="478"/>
      <c r="F87" s="478"/>
      <c r="G87" s="309">
        <f>ROUNDUP(G85+G86,2)</f>
        <v>1311722.78</v>
      </c>
      <c r="I87" s="308"/>
      <c r="J87" s="308">
        <f>ROUNDUP(J85+J86,2)</f>
        <v>34155</v>
      </c>
      <c r="K87" s="43"/>
    </row>
    <row r="88" spans="1:11" x14ac:dyDescent="0.3">
      <c r="B88" s="478"/>
      <c r="C88" s="478"/>
      <c r="D88" s="478"/>
      <c r="E88" s="478"/>
      <c r="F88" s="478"/>
      <c r="I88" s="308"/>
      <c r="J88" s="308"/>
      <c r="K88" s="43"/>
    </row>
    <row r="89" spans="1:11" x14ac:dyDescent="0.3">
      <c r="B89" s="478"/>
      <c r="C89" s="478"/>
      <c r="D89" s="478"/>
      <c r="E89" s="478"/>
      <c r="F89" s="478"/>
      <c r="I89" s="308"/>
      <c r="J89" s="308"/>
      <c r="K89" s="43"/>
    </row>
    <row r="90" spans="1:11" x14ac:dyDescent="0.3">
      <c r="B90" s="478"/>
      <c r="C90" s="478"/>
      <c r="D90" s="478"/>
      <c r="E90" s="478"/>
      <c r="F90" s="478"/>
      <c r="I90" s="308"/>
      <c r="J90" s="308"/>
      <c r="K90" s="43"/>
    </row>
    <row r="91" spans="1:11" x14ac:dyDescent="0.3">
      <c r="B91" s="478"/>
      <c r="C91" s="478"/>
      <c r="D91" s="478"/>
      <c r="E91" s="478"/>
      <c r="F91" s="478"/>
      <c r="I91" s="308"/>
      <c r="J91" s="308"/>
      <c r="K91" s="43"/>
    </row>
    <row r="92" spans="1:11" x14ac:dyDescent="0.3">
      <c r="B92" s="478"/>
      <c r="C92" s="478"/>
      <c r="D92" s="478"/>
      <c r="E92" s="478"/>
      <c r="F92" s="478"/>
      <c r="I92" s="308"/>
      <c r="J92" s="308"/>
      <c r="K92" s="43"/>
    </row>
    <row r="93" spans="1:11" x14ac:dyDescent="0.3">
      <c r="B93" s="478"/>
      <c r="C93" s="478"/>
      <c r="D93" s="478"/>
      <c r="E93" s="478"/>
      <c r="F93" s="478"/>
      <c r="I93" s="308"/>
      <c r="J93" s="308"/>
      <c r="K93" s="43"/>
    </row>
    <row r="94" spans="1:11" x14ac:dyDescent="0.3">
      <c r="I94" s="308"/>
      <c r="J94" s="308"/>
      <c r="K94" s="43"/>
    </row>
    <row r="95" spans="1:11" x14ac:dyDescent="0.3">
      <c r="I95" s="308"/>
      <c r="J95" s="308"/>
      <c r="K95" s="43"/>
    </row>
    <row r="96" spans="1:11" x14ac:dyDescent="0.3">
      <c r="B96" s="488"/>
      <c r="C96" s="488"/>
      <c r="D96" s="488"/>
      <c r="E96" s="488"/>
      <c r="F96" s="488"/>
      <c r="I96" s="308"/>
      <c r="J96" s="308"/>
      <c r="K96" s="43"/>
    </row>
    <row r="97" spans="2:11" x14ac:dyDescent="0.3">
      <c r="B97" s="488"/>
      <c r="C97" s="488"/>
      <c r="D97" s="488"/>
      <c r="E97" s="488"/>
      <c r="F97" s="488"/>
      <c r="G97" s="315"/>
      <c r="I97" s="308"/>
      <c r="J97" s="308"/>
      <c r="K97" s="43"/>
    </row>
    <row r="98" spans="2:11" x14ac:dyDescent="0.3">
      <c r="I98" s="308"/>
      <c r="J98" s="308"/>
      <c r="K98" s="43"/>
    </row>
    <row r="99" spans="2:11" x14ac:dyDescent="0.3">
      <c r="I99" s="308"/>
      <c r="J99" s="308"/>
      <c r="K99" s="43"/>
    </row>
    <row r="100" spans="2:11" x14ac:dyDescent="0.3">
      <c r="I100" s="308"/>
      <c r="J100" s="308"/>
      <c r="K100" s="43"/>
    </row>
  </sheetData>
  <mergeCells count="16">
    <mergeCell ref="A79:F79"/>
    <mergeCell ref="B81:F81"/>
    <mergeCell ref="B82:F82"/>
    <mergeCell ref="B83:F83"/>
    <mergeCell ref="B97:F97"/>
    <mergeCell ref="B84:F84"/>
    <mergeCell ref="B85:F85"/>
    <mergeCell ref="B86:F86"/>
    <mergeCell ref="B87:F87"/>
    <mergeCell ref="B88:F88"/>
    <mergeCell ref="B89:F89"/>
    <mergeCell ref="B90:F90"/>
    <mergeCell ref="B91:F91"/>
    <mergeCell ref="B92:F92"/>
    <mergeCell ref="B93:F93"/>
    <mergeCell ref="B96:F96"/>
  </mergeCells>
  <printOptions horizontalCentered="1"/>
  <pageMargins left="0.23622047244094491" right="0.23622047244094491" top="0.74803149606299213" bottom="0.74803149606299213" header="0.31496062992125984" footer="0.31496062992125984"/>
  <pageSetup paperSize="9" scale="58" orientation="portrait" r:id="rId1"/>
  <headerFooter>
    <oddHeader>&amp;LKWAZULU-NATAL DEPARTMENT OF TRANSPORT
UPGRADE OF DISTRICT ROAD D77 FROM KM 0.0 TO KM 5.0&amp;RCPG 3
GRADE 2</oddHeader>
    <oddFooter>Page &amp;P</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1E5E91-5AC1-4DBD-B476-2ED3EB5696D2}">
  <dimension ref="A1:J123"/>
  <sheetViews>
    <sheetView view="pageBreakPreview" topLeftCell="A82" zoomScale="80" zoomScaleNormal="100" zoomScaleSheetLayoutView="80" workbookViewId="0">
      <selection activeCell="H99" sqref="H99"/>
    </sheetView>
  </sheetViews>
  <sheetFormatPr defaultColWidth="8.88671875" defaultRowHeight="14.4" x14ac:dyDescent="0.3"/>
  <cols>
    <col min="1" max="1" width="13.5546875" style="156" customWidth="1"/>
    <col min="2" max="2" width="57.88671875" style="201" customWidth="1"/>
    <col min="3" max="3" width="10.6640625" style="90" customWidth="1"/>
    <col min="4" max="4" width="12.6640625" style="43" bestFit="1" customWidth="1"/>
    <col min="5" max="5" width="15.33203125" style="145" hidden="1" customWidth="1"/>
    <col min="6" max="6" width="17.44140625" style="153" hidden="1" customWidth="1"/>
    <col min="7" max="7" width="0" style="50" hidden="1" customWidth="1"/>
    <col min="8" max="8" width="13.33203125" style="306" bestFit="1" customWidth="1"/>
    <col min="9" max="9" width="14.44140625" style="306" bestFit="1" customWidth="1"/>
    <col min="10" max="10" width="14.44140625" style="50" bestFit="1" customWidth="1"/>
    <col min="11" max="16384" width="8.88671875" style="50"/>
  </cols>
  <sheetData>
    <row r="1" spans="1:10" x14ac:dyDescent="0.3">
      <c r="A1" s="303" t="s">
        <v>1201</v>
      </c>
    </row>
    <row r="2" spans="1:10" x14ac:dyDescent="0.3">
      <c r="A2" s="71" t="s">
        <v>44</v>
      </c>
      <c r="B2" s="23" t="s">
        <v>45</v>
      </c>
      <c r="C2" s="72" t="s">
        <v>46</v>
      </c>
      <c r="D2" s="71" t="s">
        <v>43</v>
      </c>
      <c r="E2" s="110" t="s">
        <v>47</v>
      </c>
      <c r="F2" s="322" t="s">
        <v>34</v>
      </c>
      <c r="G2" s="320"/>
      <c r="H2" s="361" t="s">
        <v>47</v>
      </c>
      <c r="I2" s="362" t="s">
        <v>34</v>
      </c>
    </row>
    <row r="3" spans="1:10" x14ac:dyDescent="0.3">
      <c r="A3" s="63" t="s">
        <v>159</v>
      </c>
      <c r="B3" s="112" t="s">
        <v>160</v>
      </c>
      <c r="C3" s="74"/>
      <c r="D3" s="63"/>
      <c r="E3" s="304"/>
      <c r="F3" s="312"/>
      <c r="G3" s="312"/>
      <c r="H3" s="312"/>
      <c r="I3" s="312"/>
      <c r="J3" s="363"/>
    </row>
    <row r="4" spans="1:10" x14ac:dyDescent="0.3">
      <c r="A4" s="75"/>
      <c r="B4" s="22" t="s">
        <v>12</v>
      </c>
      <c r="C4" s="68"/>
      <c r="D4" s="75"/>
      <c r="E4" s="305"/>
      <c r="F4" s="317"/>
      <c r="G4" s="311"/>
      <c r="H4" s="355"/>
      <c r="I4" s="355"/>
      <c r="J4" s="363"/>
    </row>
    <row r="5" spans="1:10" x14ac:dyDescent="0.3">
      <c r="A5" s="75" t="s">
        <v>161</v>
      </c>
      <c r="B5" s="22" t="s">
        <v>162</v>
      </c>
      <c r="C5" s="68" t="s">
        <v>49</v>
      </c>
      <c r="D5" s="75">
        <v>1</v>
      </c>
      <c r="E5" s="305"/>
      <c r="F5" s="317"/>
      <c r="G5" s="311"/>
      <c r="H5" s="355"/>
      <c r="I5" s="355">
        <f>H5*D5</f>
        <v>0</v>
      </c>
      <c r="J5" s="363"/>
    </row>
    <row r="6" spans="1:10" x14ac:dyDescent="0.3">
      <c r="A6" s="75"/>
      <c r="B6" s="22" t="s">
        <v>12</v>
      </c>
      <c r="C6" s="68"/>
      <c r="D6" s="75"/>
      <c r="E6" s="305"/>
      <c r="F6" s="317"/>
      <c r="G6" s="311"/>
      <c r="H6" s="355"/>
      <c r="I6" s="355"/>
      <c r="J6" s="363"/>
    </row>
    <row r="7" spans="1:10" x14ac:dyDescent="0.3">
      <c r="A7" s="75" t="s">
        <v>163</v>
      </c>
      <c r="B7" s="22" t="s">
        <v>164</v>
      </c>
      <c r="C7" s="68" t="s">
        <v>3</v>
      </c>
      <c r="D7" s="75">
        <v>17</v>
      </c>
      <c r="E7" s="305"/>
      <c r="F7" s="317"/>
      <c r="G7" s="311"/>
      <c r="H7" s="355"/>
      <c r="I7" s="355">
        <f>H7*D7</f>
        <v>0</v>
      </c>
      <c r="J7" s="363"/>
    </row>
    <row r="8" spans="1:10" x14ac:dyDescent="0.3">
      <c r="A8" s="75"/>
      <c r="B8" s="22"/>
      <c r="C8" s="68"/>
      <c r="D8" s="75"/>
      <c r="E8" s="104"/>
      <c r="F8" s="122"/>
      <c r="G8" s="195"/>
      <c r="H8" s="355"/>
      <c r="I8" s="355"/>
      <c r="J8" s="254">
        <f>SUM(I4:I8)</f>
        <v>0</v>
      </c>
    </row>
    <row r="9" spans="1:10" x14ac:dyDescent="0.3">
      <c r="A9" s="64" t="s">
        <v>149</v>
      </c>
      <c r="B9" s="187" t="s">
        <v>150</v>
      </c>
      <c r="C9" s="125"/>
      <c r="D9" s="64"/>
      <c r="E9" s="126"/>
      <c r="F9" s="126"/>
      <c r="G9" s="126"/>
      <c r="H9" s="126"/>
      <c r="I9" s="126"/>
    </row>
    <row r="10" spans="1:10" x14ac:dyDescent="0.3">
      <c r="A10" s="75"/>
      <c r="B10" s="22"/>
      <c r="C10" s="68"/>
      <c r="D10" s="75"/>
      <c r="E10" s="104"/>
      <c r="F10" s="122"/>
      <c r="G10" s="195"/>
      <c r="H10" s="355"/>
      <c r="I10" s="355"/>
    </row>
    <row r="11" spans="1:10" x14ac:dyDescent="0.3">
      <c r="A11" s="75" t="s">
        <v>151</v>
      </c>
      <c r="B11" s="22" t="s">
        <v>152</v>
      </c>
      <c r="C11" s="68"/>
      <c r="D11" s="75"/>
      <c r="E11" s="104"/>
      <c r="F11" s="122"/>
      <c r="G11" s="195"/>
      <c r="H11" s="355"/>
      <c r="I11" s="355"/>
    </row>
    <row r="12" spans="1:10" x14ac:dyDescent="0.3">
      <c r="A12" s="75"/>
      <c r="B12" s="22"/>
      <c r="C12" s="68"/>
      <c r="D12" s="75"/>
      <c r="E12" s="104"/>
      <c r="F12" s="122"/>
      <c r="G12" s="195"/>
      <c r="H12" s="355"/>
      <c r="I12" s="355"/>
    </row>
    <row r="13" spans="1:10" x14ac:dyDescent="0.3">
      <c r="A13" s="75" t="s">
        <v>155</v>
      </c>
      <c r="B13" s="22" t="s">
        <v>153</v>
      </c>
      <c r="C13" s="68" t="s">
        <v>48</v>
      </c>
      <c r="D13" s="75">
        <v>1</v>
      </c>
      <c r="E13" s="104"/>
      <c r="F13" s="122">
        <v>0</v>
      </c>
      <c r="G13" s="195"/>
      <c r="H13" s="355"/>
      <c r="I13" s="355">
        <f>H13*D13</f>
        <v>0</v>
      </c>
      <c r="J13" s="254">
        <f>SUM(I20:I102)*0.15</f>
        <v>0</v>
      </c>
    </row>
    <row r="14" spans="1:10" x14ac:dyDescent="0.3">
      <c r="A14" s="75"/>
      <c r="B14" s="22"/>
      <c r="C14" s="68"/>
      <c r="D14" s="75"/>
      <c r="E14" s="104"/>
      <c r="F14" s="122"/>
      <c r="G14" s="195"/>
      <c r="H14" s="355"/>
      <c r="I14" s="355"/>
    </row>
    <row r="15" spans="1:10" x14ac:dyDescent="0.3">
      <c r="A15" s="75" t="s">
        <v>154</v>
      </c>
      <c r="B15" s="22" t="s">
        <v>156</v>
      </c>
      <c r="C15" s="68" t="s">
        <v>48</v>
      </c>
      <c r="D15" s="75">
        <v>1</v>
      </c>
      <c r="E15" s="104"/>
      <c r="F15" s="122">
        <v>0</v>
      </c>
      <c r="G15" s="195"/>
      <c r="H15" s="355"/>
      <c r="I15" s="355">
        <f>H15*D15</f>
        <v>0</v>
      </c>
    </row>
    <row r="16" spans="1:10" x14ac:dyDescent="0.3">
      <c r="A16" s="75"/>
      <c r="B16" s="22"/>
      <c r="C16" s="68"/>
      <c r="D16" s="75"/>
      <c r="E16" s="104"/>
      <c r="F16" s="122"/>
      <c r="G16" s="195"/>
      <c r="H16" s="355"/>
      <c r="I16" s="355"/>
    </row>
    <row r="17" spans="1:10" x14ac:dyDescent="0.3">
      <c r="A17" s="75" t="s">
        <v>157</v>
      </c>
      <c r="B17" s="22" t="s">
        <v>158</v>
      </c>
      <c r="C17" s="68" t="s">
        <v>3</v>
      </c>
      <c r="D17" s="75">
        <v>1</v>
      </c>
      <c r="E17" s="104"/>
      <c r="F17" s="122">
        <v>0</v>
      </c>
      <c r="G17" s="195"/>
      <c r="H17" s="355"/>
      <c r="I17" s="355">
        <f>H17*D17</f>
        <v>0</v>
      </c>
      <c r="J17" s="254">
        <f>J13/2</f>
        <v>0</v>
      </c>
    </row>
    <row r="18" spans="1:10" x14ac:dyDescent="0.3">
      <c r="A18" s="80"/>
      <c r="B18" s="21"/>
      <c r="C18" s="68"/>
      <c r="D18" s="75"/>
      <c r="E18" s="104"/>
      <c r="F18" s="122"/>
      <c r="G18" s="195"/>
      <c r="H18" s="355"/>
      <c r="I18" s="355"/>
      <c r="J18" s="50">
        <f>SUM(I10:I18)</f>
        <v>0</v>
      </c>
    </row>
    <row r="19" spans="1:10" s="183" customFormat="1" x14ac:dyDescent="0.3">
      <c r="A19" s="196" t="s">
        <v>198</v>
      </c>
      <c r="B19" s="182" t="s">
        <v>7</v>
      </c>
      <c r="C19" s="197"/>
      <c r="D19" s="65"/>
      <c r="E19" s="198"/>
      <c r="F19" s="360"/>
      <c r="G19" s="227"/>
      <c r="H19" s="356"/>
      <c r="I19" s="356"/>
    </row>
    <row r="20" spans="1:10" x14ac:dyDescent="0.3">
      <c r="A20" s="80"/>
      <c r="B20" s="21"/>
      <c r="C20" s="68"/>
      <c r="D20" s="75"/>
      <c r="E20" s="104"/>
      <c r="F20" s="122"/>
      <c r="G20" s="195"/>
      <c r="H20" s="355"/>
      <c r="I20" s="355"/>
    </row>
    <row r="21" spans="1:10" x14ac:dyDescent="0.3">
      <c r="A21" s="80" t="s">
        <v>199</v>
      </c>
      <c r="B21" s="21" t="s">
        <v>200</v>
      </c>
      <c r="C21" s="68" t="s">
        <v>3</v>
      </c>
      <c r="D21" s="75">
        <v>17</v>
      </c>
      <c r="E21" s="104">
        <v>10000</v>
      </c>
      <c r="F21" s="122">
        <f>D21*E21</f>
        <v>170000</v>
      </c>
      <c r="G21" s="195"/>
      <c r="H21" s="355"/>
      <c r="I21" s="355">
        <f>H21*D21</f>
        <v>0</v>
      </c>
    </row>
    <row r="22" spans="1:10" x14ac:dyDescent="0.3">
      <c r="A22" s="80"/>
      <c r="B22" s="21"/>
      <c r="C22" s="68"/>
      <c r="D22" s="75"/>
      <c r="E22" s="104"/>
      <c r="F22" s="122"/>
      <c r="G22" s="195"/>
      <c r="H22" s="355"/>
      <c r="I22" s="355"/>
    </row>
    <row r="23" spans="1:10" s="186" customFormat="1" x14ac:dyDescent="0.3">
      <c r="A23" s="80" t="s">
        <v>327</v>
      </c>
      <c r="B23" s="21" t="s">
        <v>10</v>
      </c>
      <c r="C23" s="68"/>
      <c r="D23" s="75"/>
      <c r="E23" s="104"/>
      <c r="F23" s="122"/>
      <c r="G23" s="195"/>
      <c r="H23" s="355"/>
      <c r="I23" s="355"/>
    </row>
    <row r="24" spans="1:10" x14ac:dyDescent="0.3">
      <c r="A24" s="80"/>
      <c r="B24" s="21"/>
      <c r="C24" s="68"/>
      <c r="D24" s="75"/>
      <c r="E24" s="104"/>
      <c r="F24" s="122"/>
      <c r="G24" s="195"/>
      <c r="H24" s="355"/>
      <c r="I24" s="355"/>
    </row>
    <row r="25" spans="1:10" s="100" customFormat="1" x14ac:dyDescent="0.3">
      <c r="A25" s="80" t="s">
        <v>328</v>
      </c>
      <c r="B25" s="21" t="s">
        <v>329</v>
      </c>
      <c r="C25" s="68"/>
      <c r="D25" s="75"/>
      <c r="E25" s="104"/>
      <c r="F25" s="122"/>
      <c r="G25" s="195"/>
      <c r="H25" s="355"/>
      <c r="I25" s="355"/>
    </row>
    <row r="26" spans="1:10" x14ac:dyDescent="0.3">
      <c r="A26" s="80"/>
      <c r="B26" s="21"/>
      <c r="C26" s="68"/>
      <c r="D26" s="75"/>
      <c r="E26" s="104"/>
      <c r="F26" s="122"/>
      <c r="G26" s="195"/>
      <c r="H26" s="355"/>
      <c r="I26" s="355"/>
    </row>
    <row r="27" spans="1:10" x14ac:dyDescent="0.3">
      <c r="A27" s="80" t="s">
        <v>211</v>
      </c>
      <c r="B27" s="21" t="s">
        <v>588</v>
      </c>
      <c r="C27" s="68" t="s">
        <v>6</v>
      </c>
      <c r="D27" s="75">
        <v>10</v>
      </c>
      <c r="E27" s="104">
        <v>450</v>
      </c>
      <c r="F27" s="122">
        <f>E27*D27</f>
        <v>4500</v>
      </c>
      <c r="G27" s="195"/>
      <c r="H27" s="355"/>
      <c r="I27" s="355">
        <f t="shared" ref="I27:I83" si="0">H27*D27</f>
        <v>0</v>
      </c>
    </row>
    <row r="28" spans="1:10" x14ac:dyDescent="0.3">
      <c r="A28" s="80"/>
      <c r="B28" s="21"/>
      <c r="C28" s="68"/>
      <c r="D28" s="75"/>
      <c r="E28" s="104"/>
      <c r="F28" s="122"/>
      <c r="G28" s="195"/>
      <c r="H28" s="355"/>
      <c r="I28" s="355"/>
    </row>
    <row r="29" spans="1:10" x14ac:dyDescent="0.3">
      <c r="A29" s="80" t="s">
        <v>213</v>
      </c>
      <c r="B29" s="21" t="s">
        <v>919</v>
      </c>
      <c r="C29" s="68" t="s">
        <v>6</v>
      </c>
      <c r="D29" s="75">
        <v>200</v>
      </c>
      <c r="E29" s="104">
        <v>450</v>
      </c>
      <c r="F29" s="122">
        <f>D29*E29</f>
        <v>90000</v>
      </c>
      <c r="G29" s="195"/>
      <c r="H29" s="355"/>
      <c r="I29" s="355">
        <f t="shared" si="0"/>
        <v>0</v>
      </c>
    </row>
    <row r="30" spans="1:10" x14ac:dyDescent="0.3">
      <c r="A30" s="80"/>
      <c r="B30" s="21"/>
      <c r="C30" s="68"/>
      <c r="D30" s="75"/>
      <c r="E30" s="104"/>
      <c r="F30" s="122"/>
      <c r="G30" s="195"/>
      <c r="H30" s="355"/>
      <c r="I30" s="355"/>
    </row>
    <row r="31" spans="1:10" x14ac:dyDescent="0.3">
      <c r="A31" s="80" t="s">
        <v>330</v>
      </c>
      <c r="B31" s="21" t="s">
        <v>339</v>
      </c>
      <c r="C31" s="68" t="s">
        <v>6</v>
      </c>
      <c r="D31" s="75">
        <v>100</v>
      </c>
      <c r="E31" s="104">
        <v>300</v>
      </c>
      <c r="F31" s="122">
        <f>E31*D31</f>
        <v>30000</v>
      </c>
      <c r="G31" s="195"/>
      <c r="H31" s="355"/>
      <c r="I31" s="355">
        <f t="shared" si="0"/>
        <v>0</v>
      </c>
    </row>
    <row r="32" spans="1:10" x14ac:dyDescent="0.3">
      <c r="A32" s="80"/>
      <c r="B32" s="21"/>
      <c r="C32" s="68"/>
      <c r="D32" s="75"/>
      <c r="E32" s="104"/>
      <c r="F32" s="122"/>
      <c r="G32" s="195"/>
      <c r="H32" s="355"/>
      <c r="I32" s="355"/>
    </row>
    <row r="33" spans="1:9" x14ac:dyDescent="0.3">
      <c r="A33" s="80" t="s">
        <v>331</v>
      </c>
      <c r="B33" s="21" t="s">
        <v>332</v>
      </c>
      <c r="C33" s="68" t="s">
        <v>11</v>
      </c>
      <c r="D33" s="75">
        <v>2000</v>
      </c>
      <c r="E33" s="104">
        <v>400</v>
      </c>
      <c r="F33" s="122">
        <f>E33*D33</f>
        <v>800000</v>
      </c>
      <c r="G33" s="195"/>
      <c r="H33" s="355"/>
      <c r="I33" s="355">
        <f t="shared" si="0"/>
        <v>0</v>
      </c>
    </row>
    <row r="34" spans="1:9" x14ac:dyDescent="0.3">
      <c r="A34" s="80"/>
      <c r="B34" s="21"/>
      <c r="C34" s="68"/>
      <c r="D34" s="75"/>
      <c r="E34" s="104"/>
      <c r="F34" s="122"/>
      <c r="G34" s="195"/>
      <c r="H34" s="355"/>
      <c r="I34" s="355"/>
    </row>
    <row r="35" spans="1:9" x14ac:dyDescent="0.3">
      <c r="A35" s="80" t="s">
        <v>1075</v>
      </c>
      <c r="B35" s="21" t="s">
        <v>1076</v>
      </c>
      <c r="C35" s="68"/>
      <c r="D35" s="75"/>
      <c r="E35" s="104"/>
      <c r="F35" s="122"/>
      <c r="G35" s="195"/>
      <c r="H35" s="355"/>
      <c r="I35" s="355"/>
    </row>
    <row r="36" spans="1:9" x14ac:dyDescent="0.3">
      <c r="A36" s="80"/>
      <c r="B36" s="21"/>
      <c r="C36" s="68"/>
      <c r="D36" s="75"/>
      <c r="E36" s="104"/>
      <c r="F36" s="122"/>
      <c r="G36" s="195"/>
      <c r="H36" s="355"/>
      <c r="I36" s="355"/>
    </row>
    <row r="37" spans="1:9" x14ac:dyDescent="0.3">
      <c r="A37" s="80"/>
      <c r="B37" s="21" t="s">
        <v>1077</v>
      </c>
      <c r="C37" s="68" t="s">
        <v>35</v>
      </c>
      <c r="D37" s="75">
        <v>3000</v>
      </c>
      <c r="E37" s="104">
        <v>60</v>
      </c>
      <c r="F37" s="122">
        <f>E37*D37</f>
        <v>180000</v>
      </c>
      <c r="G37" s="195"/>
      <c r="H37" s="355"/>
      <c r="I37" s="355">
        <f t="shared" si="0"/>
        <v>0</v>
      </c>
    </row>
    <row r="38" spans="1:9" x14ac:dyDescent="0.3">
      <c r="A38" s="80"/>
      <c r="B38" s="21"/>
      <c r="C38" s="68"/>
      <c r="D38" s="75"/>
      <c r="E38" s="104"/>
      <c r="F38" s="122"/>
      <c r="G38" s="195"/>
      <c r="H38" s="355"/>
      <c r="I38" s="355"/>
    </row>
    <row r="39" spans="1:9" x14ac:dyDescent="0.3">
      <c r="A39" s="80" t="s">
        <v>340</v>
      </c>
      <c r="B39" s="21" t="s">
        <v>1058</v>
      </c>
      <c r="C39" s="68" t="s">
        <v>3</v>
      </c>
      <c r="D39" s="75">
        <v>17</v>
      </c>
      <c r="E39" s="104">
        <v>35000</v>
      </c>
      <c r="F39" s="122">
        <f>E39*D39</f>
        <v>595000</v>
      </c>
      <c r="G39" s="195"/>
      <c r="H39" s="355"/>
      <c r="I39" s="355">
        <f t="shared" si="0"/>
        <v>0</v>
      </c>
    </row>
    <row r="40" spans="1:9" s="186" customFormat="1" x14ac:dyDescent="0.3">
      <c r="A40" s="80"/>
      <c r="B40" s="21"/>
      <c r="C40" s="68"/>
      <c r="D40" s="75"/>
      <c r="E40" s="104"/>
      <c r="F40" s="122"/>
      <c r="G40" s="195"/>
      <c r="H40" s="355"/>
      <c r="I40" s="355"/>
    </row>
    <row r="41" spans="1:9" s="222" customFormat="1" x14ac:dyDescent="0.3">
      <c r="A41" s="80" t="s">
        <v>1056</v>
      </c>
      <c r="B41" s="21" t="s">
        <v>1057</v>
      </c>
      <c r="C41" s="68" t="s">
        <v>3</v>
      </c>
      <c r="D41" s="75">
        <v>17</v>
      </c>
      <c r="E41" s="104">
        <v>30000</v>
      </c>
      <c r="F41" s="122">
        <f>E41*D41</f>
        <v>510000</v>
      </c>
      <c r="G41" s="195"/>
      <c r="H41" s="355"/>
      <c r="I41" s="355">
        <f t="shared" si="0"/>
        <v>0</v>
      </c>
    </row>
    <row r="42" spans="1:9" s="186" customFormat="1" x14ac:dyDescent="0.3">
      <c r="A42" s="80"/>
      <c r="B42" s="21"/>
      <c r="C42" s="68"/>
      <c r="D42" s="75"/>
      <c r="E42" s="104"/>
      <c r="F42" s="122"/>
      <c r="G42" s="195"/>
      <c r="H42" s="355"/>
      <c r="I42" s="355"/>
    </row>
    <row r="43" spans="1:9" x14ac:dyDescent="0.3">
      <c r="A43" s="80" t="s">
        <v>333</v>
      </c>
      <c r="B43" s="21" t="s">
        <v>334</v>
      </c>
      <c r="C43" s="68"/>
      <c r="D43" s="75"/>
      <c r="E43" s="104"/>
      <c r="F43" s="122"/>
      <c r="G43" s="195"/>
      <c r="H43" s="355"/>
      <c r="I43" s="355"/>
    </row>
    <row r="44" spans="1:9" x14ac:dyDescent="0.3">
      <c r="A44" s="80"/>
      <c r="B44" s="21"/>
      <c r="C44" s="68"/>
      <c r="D44" s="75"/>
      <c r="E44" s="104"/>
      <c r="F44" s="122"/>
      <c r="G44" s="195"/>
      <c r="H44" s="355"/>
      <c r="I44" s="355"/>
    </row>
    <row r="45" spans="1:9" ht="28.8" x14ac:dyDescent="0.3">
      <c r="A45" s="80" t="s">
        <v>211</v>
      </c>
      <c r="B45" s="21" t="s">
        <v>335</v>
      </c>
      <c r="C45" s="68"/>
      <c r="D45" s="75"/>
      <c r="E45" s="104"/>
      <c r="F45" s="122"/>
      <c r="G45" s="195"/>
      <c r="H45" s="355"/>
      <c r="I45" s="355"/>
    </row>
    <row r="46" spans="1:9" x14ac:dyDescent="0.3">
      <c r="A46" s="80"/>
      <c r="B46" s="21"/>
      <c r="C46" s="68"/>
      <c r="D46" s="75"/>
      <c r="E46" s="104"/>
      <c r="F46" s="122"/>
      <c r="G46" s="195"/>
      <c r="H46" s="355"/>
      <c r="I46" s="355"/>
    </row>
    <row r="47" spans="1:9" x14ac:dyDescent="0.3">
      <c r="A47" s="80"/>
      <c r="B47" s="21" t="s">
        <v>1055</v>
      </c>
      <c r="C47" s="68" t="s">
        <v>6</v>
      </c>
      <c r="D47" s="75">
        <v>20</v>
      </c>
      <c r="E47" s="104">
        <v>1200</v>
      </c>
      <c r="F47" s="122">
        <f>D47*E47</f>
        <v>24000</v>
      </c>
      <c r="G47" s="195"/>
      <c r="H47" s="355"/>
      <c r="I47" s="355">
        <f t="shared" si="0"/>
        <v>0</v>
      </c>
    </row>
    <row r="48" spans="1:9" x14ac:dyDescent="0.3">
      <c r="A48" s="80"/>
      <c r="B48" s="21"/>
      <c r="C48" s="68"/>
      <c r="D48" s="75"/>
      <c r="E48" s="104"/>
      <c r="F48" s="122"/>
      <c r="G48" s="195"/>
      <c r="H48" s="355"/>
      <c r="I48" s="355"/>
    </row>
    <row r="49" spans="1:9" s="100" customFormat="1" x14ac:dyDescent="0.3">
      <c r="A49" s="80" t="s">
        <v>888</v>
      </c>
      <c r="B49" s="21" t="s">
        <v>889</v>
      </c>
      <c r="C49" s="68"/>
      <c r="D49" s="75"/>
      <c r="E49" s="104"/>
      <c r="F49" s="122"/>
      <c r="G49" s="195"/>
      <c r="H49" s="355"/>
      <c r="I49" s="355"/>
    </row>
    <row r="50" spans="1:9" x14ac:dyDescent="0.3">
      <c r="A50" s="80"/>
      <c r="B50" s="21"/>
      <c r="C50" s="68"/>
      <c r="D50" s="75"/>
      <c r="E50" s="104"/>
      <c r="F50" s="122"/>
      <c r="G50" s="195"/>
      <c r="H50" s="355"/>
      <c r="I50" s="355"/>
    </row>
    <row r="51" spans="1:9" s="100" customFormat="1" ht="28.8" x14ac:dyDescent="0.3">
      <c r="A51" s="80" t="s">
        <v>920</v>
      </c>
      <c r="B51" s="21" t="s">
        <v>651</v>
      </c>
      <c r="C51" s="68"/>
      <c r="D51" s="75"/>
      <c r="E51" s="104"/>
      <c r="F51" s="122"/>
      <c r="G51" s="195"/>
      <c r="H51" s="355"/>
      <c r="I51" s="355"/>
    </row>
    <row r="52" spans="1:9" x14ac:dyDescent="0.3">
      <c r="A52" s="80"/>
      <c r="B52" s="21"/>
      <c r="C52" s="68"/>
      <c r="D52" s="75"/>
      <c r="E52" s="104"/>
      <c r="F52" s="122"/>
      <c r="G52" s="195"/>
      <c r="H52" s="355"/>
      <c r="I52" s="355"/>
    </row>
    <row r="53" spans="1:9" x14ac:dyDescent="0.3">
      <c r="A53" s="80" t="s">
        <v>211</v>
      </c>
      <c r="B53" s="21" t="s">
        <v>966</v>
      </c>
      <c r="C53" s="68" t="s">
        <v>9</v>
      </c>
      <c r="D53" s="75">
        <v>500</v>
      </c>
      <c r="E53" s="104">
        <v>40</v>
      </c>
      <c r="F53" s="122">
        <f>E53*D53</f>
        <v>20000</v>
      </c>
      <c r="G53" s="195"/>
      <c r="H53" s="355"/>
      <c r="I53" s="355">
        <f t="shared" si="0"/>
        <v>0</v>
      </c>
    </row>
    <row r="54" spans="1:9" x14ac:dyDescent="0.3">
      <c r="A54" s="80"/>
      <c r="B54" s="21"/>
      <c r="C54" s="68"/>
      <c r="D54" s="75"/>
      <c r="E54" s="104"/>
      <c r="F54" s="122"/>
      <c r="G54" s="195"/>
      <c r="H54" s="355"/>
      <c r="I54" s="355"/>
    </row>
    <row r="55" spans="1:9" s="100" customFormat="1" x14ac:dyDescent="0.3">
      <c r="A55" s="142" t="s">
        <v>972</v>
      </c>
      <c r="B55" s="223" t="s">
        <v>968</v>
      </c>
      <c r="C55" s="68"/>
      <c r="D55" s="75"/>
      <c r="E55" s="104"/>
      <c r="F55" s="122"/>
      <c r="G55" s="195"/>
      <c r="H55" s="355"/>
      <c r="I55" s="355"/>
    </row>
    <row r="56" spans="1:9" x14ac:dyDescent="0.3">
      <c r="A56" s="80"/>
      <c r="B56" s="21"/>
      <c r="C56" s="68"/>
      <c r="D56" s="75"/>
      <c r="E56" s="104"/>
      <c r="F56" s="122"/>
      <c r="G56" s="195"/>
      <c r="H56" s="355"/>
      <c r="I56" s="355"/>
    </row>
    <row r="57" spans="1:9" x14ac:dyDescent="0.3">
      <c r="A57" s="80" t="s">
        <v>973</v>
      </c>
      <c r="B57" s="21" t="s">
        <v>911</v>
      </c>
      <c r="C57" s="68" t="s">
        <v>9</v>
      </c>
      <c r="D57" s="75">
        <v>500</v>
      </c>
      <c r="E57" s="104">
        <v>40</v>
      </c>
      <c r="F57" s="122">
        <f>E57*D57</f>
        <v>20000</v>
      </c>
      <c r="G57" s="195"/>
      <c r="H57" s="355"/>
      <c r="I57" s="355">
        <f t="shared" si="0"/>
        <v>0</v>
      </c>
    </row>
    <row r="58" spans="1:9" x14ac:dyDescent="0.3">
      <c r="A58" s="80"/>
      <c r="B58" s="21"/>
      <c r="C58" s="68"/>
      <c r="D58" s="75"/>
      <c r="E58" s="104"/>
      <c r="F58" s="122"/>
      <c r="G58" s="195"/>
      <c r="H58" s="355"/>
      <c r="I58" s="355"/>
    </row>
    <row r="59" spans="1:9" x14ac:dyDescent="0.3">
      <c r="A59" s="80" t="s">
        <v>974</v>
      </c>
      <c r="B59" s="21" t="s">
        <v>970</v>
      </c>
      <c r="C59" s="68"/>
      <c r="D59" s="75"/>
      <c r="E59" s="104"/>
      <c r="F59" s="122"/>
      <c r="G59" s="195"/>
      <c r="H59" s="355"/>
      <c r="I59" s="355"/>
    </row>
    <row r="60" spans="1:9" x14ac:dyDescent="0.3">
      <c r="A60" s="80"/>
      <c r="B60" s="21"/>
      <c r="C60" s="68"/>
      <c r="D60" s="75"/>
      <c r="E60" s="104"/>
      <c r="F60" s="122"/>
      <c r="G60" s="195"/>
      <c r="H60" s="355"/>
      <c r="I60" s="355"/>
    </row>
    <row r="61" spans="1:9" x14ac:dyDescent="0.3">
      <c r="A61" s="80" t="s">
        <v>975</v>
      </c>
      <c r="B61" s="21" t="s">
        <v>971</v>
      </c>
      <c r="C61" s="68" t="s">
        <v>9</v>
      </c>
      <c r="D61" s="75">
        <v>100</v>
      </c>
      <c r="E61" s="104">
        <v>50</v>
      </c>
      <c r="F61" s="122">
        <f>E61*D61</f>
        <v>5000</v>
      </c>
      <c r="G61" s="195"/>
      <c r="H61" s="355"/>
      <c r="I61" s="355">
        <f t="shared" si="0"/>
        <v>0</v>
      </c>
    </row>
    <row r="62" spans="1:9" x14ac:dyDescent="0.3">
      <c r="A62" s="80"/>
      <c r="B62" s="21"/>
      <c r="C62" s="68"/>
      <c r="D62" s="75"/>
      <c r="E62" s="104"/>
      <c r="F62" s="122"/>
      <c r="G62" s="195"/>
      <c r="H62" s="355"/>
      <c r="I62" s="355"/>
    </row>
    <row r="63" spans="1:9" s="100" customFormat="1" x14ac:dyDescent="0.3">
      <c r="A63" s="80" t="s">
        <v>959</v>
      </c>
      <c r="B63" s="21" t="s">
        <v>891</v>
      </c>
      <c r="C63" s="68"/>
      <c r="D63" s="75"/>
      <c r="E63" s="104"/>
      <c r="F63" s="122"/>
      <c r="G63" s="195"/>
      <c r="H63" s="355"/>
      <c r="I63" s="355"/>
    </row>
    <row r="64" spans="1:9" x14ac:dyDescent="0.3">
      <c r="A64" s="80"/>
      <c r="B64" s="21"/>
      <c r="C64" s="68"/>
      <c r="D64" s="75"/>
      <c r="E64" s="104"/>
      <c r="F64" s="122"/>
      <c r="G64" s="195"/>
      <c r="H64" s="355"/>
      <c r="I64" s="355"/>
    </row>
    <row r="65" spans="1:9" x14ac:dyDescent="0.3">
      <c r="A65" s="80" t="s">
        <v>960</v>
      </c>
      <c r="B65" s="21" t="s">
        <v>892</v>
      </c>
      <c r="C65" s="68" t="s">
        <v>8</v>
      </c>
      <c r="D65" s="75">
        <v>5</v>
      </c>
      <c r="E65" s="104">
        <v>20000</v>
      </c>
      <c r="F65" s="122">
        <f>E65*D65</f>
        <v>100000</v>
      </c>
      <c r="G65" s="195"/>
      <c r="H65" s="355"/>
      <c r="I65" s="355">
        <f t="shared" si="0"/>
        <v>0</v>
      </c>
    </row>
    <row r="66" spans="1:9" x14ac:dyDescent="0.3">
      <c r="A66" s="80"/>
      <c r="B66" s="21"/>
      <c r="C66" s="68"/>
      <c r="D66" s="75"/>
      <c r="E66" s="104"/>
      <c r="F66" s="122"/>
      <c r="G66" s="195"/>
      <c r="H66" s="355"/>
      <c r="I66" s="355"/>
    </row>
    <row r="67" spans="1:9" ht="28.8" x14ac:dyDescent="0.3">
      <c r="A67" s="80" t="s">
        <v>961</v>
      </c>
      <c r="B67" s="21" t="s">
        <v>13</v>
      </c>
      <c r="C67" s="68" t="s">
        <v>8</v>
      </c>
      <c r="D67" s="75">
        <v>5</v>
      </c>
      <c r="E67" s="104">
        <v>7250</v>
      </c>
      <c r="F67" s="122">
        <f>E67*D67</f>
        <v>36250</v>
      </c>
      <c r="G67" s="195"/>
      <c r="H67" s="355"/>
      <c r="I67" s="355">
        <f t="shared" si="0"/>
        <v>0</v>
      </c>
    </row>
    <row r="68" spans="1:9" x14ac:dyDescent="0.3">
      <c r="A68" s="80"/>
      <c r="B68" s="21"/>
      <c r="C68" s="68"/>
      <c r="D68" s="75"/>
      <c r="E68" s="104"/>
      <c r="F68" s="122"/>
      <c r="G68" s="195"/>
      <c r="H68" s="355"/>
      <c r="I68" s="355"/>
    </row>
    <row r="69" spans="1:9" s="100" customFormat="1" x14ac:dyDescent="0.3">
      <c r="A69" s="80" t="s">
        <v>962</v>
      </c>
      <c r="B69" s="21" t="s">
        <v>83</v>
      </c>
      <c r="C69" s="68"/>
      <c r="D69" s="75"/>
      <c r="E69" s="104"/>
      <c r="F69" s="122"/>
      <c r="G69" s="195"/>
      <c r="H69" s="355"/>
      <c r="I69" s="355"/>
    </row>
    <row r="70" spans="1:9" x14ac:dyDescent="0.3">
      <c r="A70" s="80"/>
      <c r="B70" s="21"/>
      <c r="C70" s="68"/>
      <c r="D70" s="75"/>
      <c r="E70" s="104"/>
      <c r="F70" s="122"/>
      <c r="G70" s="195"/>
      <c r="H70" s="355"/>
      <c r="I70" s="355"/>
    </row>
    <row r="71" spans="1:9" ht="28.8" x14ac:dyDescent="0.3">
      <c r="A71" s="80" t="s">
        <v>963</v>
      </c>
      <c r="B71" s="21" t="s">
        <v>1199</v>
      </c>
      <c r="C71" s="68" t="s">
        <v>35</v>
      </c>
      <c r="D71" s="75">
        <v>20</v>
      </c>
      <c r="E71" s="104">
        <v>1300</v>
      </c>
      <c r="F71" s="122">
        <f>E71*D71</f>
        <v>26000</v>
      </c>
      <c r="G71" s="195"/>
      <c r="H71" s="355"/>
      <c r="I71" s="355">
        <f t="shared" si="0"/>
        <v>0</v>
      </c>
    </row>
    <row r="72" spans="1:9" x14ac:dyDescent="0.3">
      <c r="A72" s="80"/>
      <c r="B72" s="21"/>
      <c r="C72" s="68"/>
      <c r="D72" s="75"/>
      <c r="E72" s="104"/>
      <c r="F72" s="122"/>
      <c r="G72" s="195"/>
      <c r="H72" s="355"/>
      <c r="I72" s="355"/>
    </row>
    <row r="73" spans="1:9" s="100" customFormat="1" x14ac:dyDescent="0.3">
      <c r="A73" s="80" t="s">
        <v>964</v>
      </c>
      <c r="B73" s="21" t="s">
        <v>890</v>
      </c>
      <c r="C73" s="68"/>
      <c r="D73" s="75"/>
      <c r="E73" s="104"/>
      <c r="F73" s="122"/>
      <c r="G73" s="195"/>
      <c r="H73" s="355"/>
      <c r="I73" s="355"/>
    </row>
    <row r="74" spans="1:9" x14ac:dyDescent="0.3">
      <c r="A74" s="80"/>
      <c r="B74" s="21"/>
      <c r="C74" s="68"/>
      <c r="D74" s="75"/>
      <c r="E74" s="104"/>
      <c r="F74" s="122"/>
      <c r="G74" s="195"/>
      <c r="H74" s="355"/>
      <c r="I74" s="355"/>
    </row>
    <row r="75" spans="1:9" ht="28.8" x14ac:dyDescent="0.3">
      <c r="A75" s="80" t="s">
        <v>965</v>
      </c>
      <c r="B75" s="21" t="s">
        <v>1200</v>
      </c>
      <c r="C75" s="68" t="s">
        <v>35</v>
      </c>
      <c r="D75" s="75">
        <v>40</v>
      </c>
      <c r="E75" s="104">
        <v>600</v>
      </c>
      <c r="F75" s="122">
        <f>E75*D75</f>
        <v>24000</v>
      </c>
      <c r="G75" s="195"/>
      <c r="H75" s="355"/>
      <c r="I75" s="355">
        <f t="shared" si="0"/>
        <v>0</v>
      </c>
    </row>
    <row r="76" spans="1:9" x14ac:dyDescent="0.3">
      <c r="A76" s="80"/>
      <c r="B76" s="21"/>
      <c r="C76" s="68"/>
      <c r="D76" s="75"/>
      <c r="E76" s="104"/>
      <c r="F76" s="122"/>
      <c r="G76" s="195"/>
      <c r="H76" s="355"/>
      <c r="I76" s="355"/>
    </row>
    <row r="77" spans="1:9" ht="28.2" customHeight="1" x14ac:dyDescent="0.3">
      <c r="A77" s="80" t="s">
        <v>893</v>
      </c>
      <c r="B77" s="21" t="s">
        <v>894</v>
      </c>
      <c r="C77" s="68" t="s">
        <v>9</v>
      </c>
      <c r="D77" s="75">
        <v>500</v>
      </c>
      <c r="E77" s="104">
        <v>70</v>
      </c>
      <c r="F77" s="122">
        <f>E77*D77</f>
        <v>35000</v>
      </c>
      <c r="G77" s="195"/>
      <c r="H77" s="355"/>
      <c r="I77" s="355">
        <f t="shared" si="0"/>
        <v>0</v>
      </c>
    </row>
    <row r="78" spans="1:9" x14ac:dyDescent="0.3">
      <c r="A78" s="80"/>
      <c r="B78" s="46"/>
      <c r="C78" s="92"/>
      <c r="D78" s="75"/>
      <c r="E78" s="121"/>
      <c r="F78" s="122"/>
      <c r="G78" s="195"/>
      <c r="H78" s="355"/>
      <c r="I78" s="355"/>
    </row>
    <row r="79" spans="1:9" s="100" customFormat="1" ht="28.8" x14ac:dyDescent="0.3">
      <c r="A79" s="80" t="s">
        <v>756</v>
      </c>
      <c r="B79" s="46" t="s">
        <v>14</v>
      </c>
      <c r="C79" s="92" t="s">
        <v>24</v>
      </c>
      <c r="D79" s="75">
        <v>4</v>
      </c>
      <c r="E79" s="121">
        <v>7500</v>
      </c>
      <c r="F79" s="122">
        <f>E79*D79</f>
        <v>30000</v>
      </c>
      <c r="G79" s="195"/>
      <c r="H79" s="355"/>
      <c r="I79" s="355">
        <f t="shared" si="0"/>
        <v>0</v>
      </c>
    </row>
    <row r="80" spans="1:9" x14ac:dyDescent="0.3">
      <c r="A80" s="80"/>
      <c r="B80" s="21"/>
      <c r="C80" s="68"/>
      <c r="D80" s="75"/>
      <c r="E80" s="104"/>
      <c r="F80" s="122"/>
      <c r="G80" s="195"/>
      <c r="H80" s="355"/>
      <c r="I80" s="355"/>
    </row>
    <row r="81" spans="1:9" ht="30" customHeight="1" x14ac:dyDescent="0.3">
      <c r="A81" s="80" t="s">
        <v>757</v>
      </c>
      <c r="B81" s="21" t="s">
        <v>758</v>
      </c>
      <c r="C81" s="68" t="s">
        <v>6</v>
      </c>
      <c r="D81" s="75">
        <v>10</v>
      </c>
      <c r="E81" s="104">
        <v>1200</v>
      </c>
      <c r="F81" s="122">
        <f>E81*D81</f>
        <v>12000</v>
      </c>
      <c r="G81" s="195"/>
      <c r="H81" s="355"/>
      <c r="I81" s="355">
        <f t="shared" si="0"/>
        <v>0</v>
      </c>
    </row>
    <row r="82" spans="1:9" x14ac:dyDescent="0.3">
      <c r="A82" s="80"/>
      <c r="B82" s="21"/>
      <c r="C82" s="68"/>
      <c r="D82" s="75"/>
      <c r="E82" s="104"/>
      <c r="F82" s="122"/>
      <c r="G82" s="195"/>
      <c r="H82" s="355"/>
      <c r="I82" s="355"/>
    </row>
    <row r="83" spans="1:9" x14ac:dyDescent="0.3">
      <c r="A83" s="80" t="s">
        <v>759</v>
      </c>
      <c r="B83" s="21" t="s">
        <v>760</v>
      </c>
      <c r="C83" s="68" t="s">
        <v>24</v>
      </c>
      <c r="D83" s="75">
        <v>4</v>
      </c>
      <c r="E83" s="104">
        <v>2000</v>
      </c>
      <c r="F83" s="122">
        <f>E83*D83</f>
        <v>8000</v>
      </c>
      <c r="G83" s="195"/>
      <c r="H83" s="355"/>
      <c r="I83" s="355">
        <f t="shared" si="0"/>
        <v>0</v>
      </c>
    </row>
    <row r="84" spans="1:9" x14ac:dyDescent="0.3">
      <c r="A84" s="80"/>
      <c r="B84" s="21"/>
      <c r="C84" s="68"/>
      <c r="D84" s="75"/>
      <c r="E84" s="104"/>
      <c r="F84" s="122"/>
      <c r="G84" s="195"/>
      <c r="H84" s="355"/>
      <c r="I84" s="355"/>
    </row>
    <row r="85" spans="1:9" x14ac:dyDescent="0.3">
      <c r="A85" s="80" t="s">
        <v>761</v>
      </c>
      <c r="B85" s="21" t="s">
        <v>763</v>
      </c>
      <c r="C85" s="68" t="s">
        <v>6</v>
      </c>
      <c r="D85" s="75">
        <v>40</v>
      </c>
      <c r="E85" s="104">
        <v>250</v>
      </c>
      <c r="F85" s="122">
        <f>E85*D85</f>
        <v>10000</v>
      </c>
      <c r="G85" s="195"/>
      <c r="H85" s="355"/>
      <c r="I85" s="355">
        <f t="shared" ref="I85:I95" si="1">H85*D85</f>
        <v>0</v>
      </c>
    </row>
    <row r="86" spans="1:9" x14ac:dyDescent="0.3">
      <c r="A86" s="80"/>
      <c r="B86" s="21"/>
      <c r="C86" s="68"/>
      <c r="D86" s="75"/>
      <c r="E86" s="104"/>
      <c r="F86" s="122"/>
      <c r="G86" s="195"/>
      <c r="H86" s="355"/>
      <c r="I86" s="355"/>
    </row>
    <row r="87" spans="1:9" x14ac:dyDescent="0.3">
      <c r="A87" s="80" t="s">
        <v>762</v>
      </c>
      <c r="B87" s="21" t="s">
        <v>764</v>
      </c>
      <c r="C87" s="68" t="s">
        <v>6</v>
      </c>
      <c r="D87" s="75">
        <v>40</v>
      </c>
      <c r="E87" s="104">
        <v>200</v>
      </c>
      <c r="F87" s="122">
        <f>E87*D87</f>
        <v>8000</v>
      </c>
      <c r="G87" s="195"/>
      <c r="H87" s="355"/>
      <c r="I87" s="355">
        <f t="shared" si="1"/>
        <v>0</v>
      </c>
    </row>
    <row r="88" spans="1:9" x14ac:dyDescent="0.3">
      <c r="A88" s="80"/>
      <c r="B88" s="21"/>
      <c r="C88" s="68"/>
      <c r="D88" s="75"/>
      <c r="E88" s="104"/>
      <c r="F88" s="122"/>
      <c r="G88" s="195"/>
      <c r="H88" s="355"/>
      <c r="I88" s="355"/>
    </row>
    <row r="89" spans="1:9" ht="28.8" x14ac:dyDescent="0.3">
      <c r="A89" s="80" t="s">
        <v>765</v>
      </c>
      <c r="B89" s="21" t="s">
        <v>766</v>
      </c>
      <c r="C89" s="68" t="s">
        <v>6</v>
      </c>
      <c r="D89" s="75">
        <v>10</v>
      </c>
      <c r="E89" s="104">
        <v>250</v>
      </c>
      <c r="F89" s="122">
        <f>E89*D89</f>
        <v>2500</v>
      </c>
      <c r="G89" s="195"/>
      <c r="H89" s="355"/>
      <c r="I89" s="355">
        <f t="shared" si="1"/>
        <v>0</v>
      </c>
    </row>
    <row r="90" spans="1:9" x14ac:dyDescent="0.3">
      <c r="A90" s="80"/>
      <c r="B90" s="21"/>
      <c r="C90" s="68"/>
      <c r="D90" s="75"/>
      <c r="E90" s="104"/>
      <c r="F90" s="122"/>
      <c r="G90" s="195"/>
      <c r="H90" s="355"/>
      <c r="I90" s="355"/>
    </row>
    <row r="91" spans="1:9" s="186" customFormat="1" x14ac:dyDescent="0.3">
      <c r="A91" s="80" t="s">
        <v>341</v>
      </c>
      <c r="B91" s="21" t="s">
        <v>342</v>
      </c>
      <c r="C91" s="68"/>
      <c r="D91" s="75"/>
      <c r="E91" s="104"/>
      <c r="F91" s="122"/>
      <c r="G91" s="195"/>
      <c r="H91" s="355"/>
      <c r="I91" s="355"/>
    </row>
    <row r="92" spans="1:9" x14ac:dyDescent="0.3">
      <c r="A92" s="80"/>
      <c r="B92" s="21"/>
      <c r="C92" s="68"/>
      <c r="D92" s="75"/>
      <c r="E92" s="104"/>
      <c r="F92" s="122"/>
      <c r="G92" s="195"/>
      <c r="H92" s="355"/>
      <c r="I92" s="355"/>
    </row>
    <row r="93" spans="1:9" x14ac:dyDescent="0.3">
      <c r="A93" s="80" t="s">
        <v>343</v>
      </c>
      <c r="B93" s="21" t="s">
        <v>344</v>
      </c>
      <c r="C93" s="68" t="s">
        <v>6</v>
      </c>
      <c r="D93" s="75">
        <v>5</v>
      </c>
      <c r="E93" s="104">
        <v>250</v>
      </c>
      <c r="F93" s="122">
        <f>E93*D93</f>
        <v>1250</v>
      </c>
      <c r="G93" s="195"/>
      <c r="H93" s="355"/>
      <c r="I93" s="355">
        <f t="shared" si="1"/>
        <v>0</v>
      </c>
    </row>
    <row r="94" spans="1:9" x14ac:dyDescent="0.3">
      <c r="A94" s="80"/>
      <c r="B94" s="21"/>
      <c r="C94" s="68"/>
      <c r="D94" s="75"/>
      <c r="E94" s="104"/>
      <c r="F94" s="122"/>
      <c r="G94" s="195"/>
      <c r="H94" s="355"/>
      <c r="I94" s="355"/>
    </row>
    <row r="95" spans="1:9" x14ac:dyDescent="0.3">
      <c r="A95" s="80" t="s">
        <v>345</v>
      </c>
      <c r="B95" s="21" t="s">
        <v>346</v>
      </c>
      <c r="C95" s="68" t="s">
        <v>6</v>
      </c>
      <c r="D95" s="75">
        <v>5</v>
      </c>
      <c r="E95" s="104">
        <v>200</v>
      </c>
      <c r="F95" s="122">
        <f>E95*D95</f>
        <v>1000</v>
      </c>
      <c r="G95" s="195"/>
      <c r="H95" s="355"/>
      <c r="I95" s="355">
        <f t="shared" si="1"/>
        <v>0</v>
      </c>
    </row>
    <row r="96" spans="1:9" x14ac:dyDescent="0.3">
      <c r="A96" s="80"/>
      <c r="B96" s="21"/>
      <c r="C96" s="68"/>
      <c r="D96" s="75"/>
      <c r="E96" s="104"/>
      <c r="F96" s="122"/>
      <c r="G96" s="195"/>
      <c r="H96" s="355"/>
      <c r="I96" s="355"/>
    </row>
    <row r="97" spans="1:10" ht="28.8" x14ac:dyDescent="0.3">
      <c r="A97" s="80" t="s">
        <v>1040</v>
      </c>
      <c r="B97" s="21" t="s">
        <v>767</v>
      </c>
      <c r="C97" s="68"/>
      <c r="D97" s="75"/>
      <c r="E97" s="104"/>
      <c r="F97" s="122"/>
      <c r="G97" s="195"/>
      <c r="H97" s="355"/>
      <c r="I97" s="355"/>
    </row>
    <row r="98" spans="1:10" x14ac:dyDescent="0.3">
      <c r="A98" s="80"/>
      <c r="B98" s="21"/>
      <c r="C98" s="68"/>
      <c r="D98" s="75"/>
      <c r="E98" s="104"/>
      <c r="F98" s="122"/>
      <c r="G98" s="195"/>
      <c r="H98" s="355"/>
      <c r="I98" s="355"/>
    </row>
    <row r="99" spans="1:10" ht="28.8" x14ac:dyDescent="0.3">
      <c r="A99" s="80" t="s">
        <v>768</v>
      </c>
      <c r="B99" s="21" t="s">
        <v>15</v>
      </c>
      <c r="C99" s="68" t="s">
        <v>6</v>
      </c>
      <c r="D99" s="75"/>
      <c r="E99" s="104">
        <v>25000</v>
      </c>
      <c r="F99" s="122" t="s">
        <v>50</v>
      </c>
      <c r="G99" s="195"/>
      <c r="H99" s="355"/>
      <c r="I99" s="355" t="s">
        <v>50</v>
      </c>
    </row>
    <row r="100" spans="1:10" x14ac:dyDescent="0.3">
      <c r="A100" s="80"/>
      <c r="B100" s="21"/>
      <c r="C100" s="68"/>
      <c r="D100" s="75"/>
      <c r="E100" s="104"/>
      <c r="F100" s="122"/>
      <c r="G100" s="195"/>
      <c r="H100" s="355"/>
      <c r="I100" s="355"/>
    </row>
    <row r="101" spans="1:10" x14ac:dyDescent="0.3">
      <c r="A101" s="80" t="s">
        <v>769</v>
      </c>
      <c r="B101" s="22" t="s">
        <v>16</v>
      </c>
      <c r="C101" s="68" t="s">
        <v>17</v>
      </c>
      <c r="D101" s="75"/>
      <c r="E101" s="104">
        <v>5000</v>
      </c>
      <c r="F101" s="122" t="s">
        <v>50</v>
      </c>
      <c r="G101" s="195"/>
      <c r="H101" s="355"/>
      <c r="I101" s="355" t="s">
        <v>50</v>
      </c>
    </row>
    <row r="102" spans="1:10" x14ac:dyDescent="0.3">
      <c r="A102" s="80"/>
      <c r="B102" s="21"/>
      <c r="C102" s="68"/>
      <c r="D102" s="75"/>
      <c r="E102" s="104"/>
      <c r="F102" s="122"/>
      <c r="G102" s="195"/>
      <c r="H102" s="317"/>
      <c r="I102" s="317"/>
      <c r="J102" s="402">
        <f>SUM(I20:I98)</f>
        <v>0</v>
      </c>
    </row>
    <row r="103" spans="1:10" x14ac:dyDescent="0.3">
      <c r="A103" s="475" t="s">
        <v>61</v>
      </c>
      <c r="B103" s="476"/>
      <c r="C103" s="476"/>
      <c r="D103" s="476"/>
      <c r="E103" s="477"/>
      <c r="F103" s="344">
        <f>SUM(F18:F102)</f>
        <v>2742500</v>
      </c>
      <c r="G103" s="350"/>
      <c r="H103" s="359"/>
      <c r="I103" s="359">
        <f>SUM(I4:I102)</f>
        <v>0</v>
      </c>
      <c r="J103" s="88"/>
    </row>
    <row r="104" spans="1:10" x14ac:dyDescent="0.3">
      <c r="A104" s="88"/>
      <c r="B104" s="24"/>
      <c r="C104" s="91"/>
      <c r="D104" s="88"/>
      <c r="H104" s="308"/>
    </row>
    <row r="105" spans="1:10" x14ac:dyDescent="0.3">
      <c r="A105" s="88"/>
      <c r="B105" s="478" t="s">
        <v>36</v>
      </c>
      <c r="C105" s="478"/>
      <c r="D105" s="478"/>
      <c r="E105" s="478"/>
      <c r="F105" s="153">
        <f>F103</f>
        <v>2742500</v>
      </c>
      <c r="G105" s="199"/>
      <c r="H105" s="308"/>
      <c r="I105" s="308">
        <f>I103</f>
        <v>0</v>
      </c>
      <c r="J105" s="43"/>
    </row>
    <row r="106" spans="1:10" x14ac:dyDescent="0.3">
      <c r="B106" s="478" t="s">
        <v>80</v>
      </c>
      <c r="C106" s="478"/>
      <c r="D106" s="478"/>
      <c r="E106" s="478"/>
      <c r="F106" s="153">
        <f>ROUNDUP(F105*0.1,2)</f>
        <v>274250</v>
      </c>
      <c r="G106" s="200"/>
      <c r="H106" s="308"/>
      <c r="I106" s="308">
        <f>ROUNDUP(I105*0.1,2)</f>
        <v>0</v>
      </c>
      <c r="J106" s="43"/>
    </row>
    <row r="107" spans="1:10" x14ac:dyDescent="0.3">
      <c r="B107" s="478" t="s">
        <v>37</v>
      </c>
      <c r="C107" s="478"/>
      <c r="D107" s="478"/>
      <c r="E107" s="478"/>
      <c r="F107" s="153">
        <f>ROUNDUP(F105+F106,2)</f>
        <v>3016750</v>
      </c>
      <c r="H107" s="308"/>
      <c r="I107" s="308">
        <f>ROUNDUP(I105+I106,2)</f>
        <v>0</v>
      </c>
      <c r="J107" s="43"/>
    </row>
    <row r="108" spans="1:10" x14ac:dyDescent="0.3">
      <c r="B108" s="478" t="s">
        <v>144</v>
      </c>
      <c r="C108" s="478"/>
      <c r="D108" s="478"/>
      <c r="E108" s="478"/>
      <c r="F108" s="153">
        <f>ROUNDUP(F107*0.08,2)</f>
        <v>241340</v>
      </c>
      <c r="H108" s="308"/>
      <c r="I108" s="308">
        <f>ROUNDUP(I107*0.08,2)</f>
        <v>0</v>
      </c>
      <c r="J108" s="43"/>
    </row>
    <row r="109" spans="1:10" x14ac:dyDescent="0.3">
      <c r="B109" s="478" t="s">
        <v>38</v>
      </c>
      <c r="C109" s="478"/>
      <c r="D109" s="478"/>
      <c r="E109" s="478"/>
      <c r="F109" s="153">
        <f>ROUNDUP(F107+F108,2)</f>
        <v>3258090</v>
      </c>
      <c r="H109" s="308"/>
      <c r="I109" s="308">
        <f>ROUNDUP(I107+I108,2)</f>
        <v>0</v>
      </c>
      <c r="J109" s="43"/>
    </row>
    <row r="110" spans="1:10" x14ac:dyDescent="0.3">
      <c r="B110" s="478" t="s">
        <v>39</v>
      </c>
      <c r="C110" s="478"/>
      <c r="D110" s="478"/>
      <c r="E110" s="478"/>
      <c r="F110" s="153">
        <f>ROUNDUP(F109*0.15,2)</f>
        <v>488713.5</v>
      </c>
      <c r="H110" s="308"/>
      <c r="I110" s="308">
        <f>ROUNDUP(I109*0.15,2)</f>
        <v>0</v>
      </c>
      <c r="J110" s="43"/>
    </row>
    <row r="111" spans="1:10" x14ac:dyDescent="0.3">
      <c r="B111" s="478" t="s">
        <v>40</v>
      </c>
      <c r="C111" s="478"/>
      <c r="D111" s="478"/>
      <c r="E111" s="478"/>
      <c r="F111" s="153">
        <f>ROUNDUP(F109+F110,2)</f>
        <v>3746803.5</v>
      </c>
      <c r="H111" s="308"/>
      <c r="I111" s="308">
        <f>ROUNDUP(I109+I110,2)</f>
        <v>0</v>
      </c>
      <c r="J111" s="43"/>
    </row>
    <row r="112" spans="1:10" x14ac:dyDescent="0.3">
      <c r="B112" s="478"/>
      <c r="C112" s="478"/>
      <c r="D112" s="478"/>
      <c r="E112" s="478"/>
      <c r="H112" s="308"/>
      <c r="I112" s="308"/>
      <c r="J112" s="43"/>
    </row>
    <row r="113" spans="2:10" x14ac:dyDescent="0.3">
      <c r="B113" s="478"/>
      <c r="C113" s="478"/>
      <c r="D113" s="478"/>
      <c r="E113" s="478"/>
      <c r="H113" s="308"/>
      <c r="I113" s="308"/>
      <c r="J113" s="43"/>
    </row>
    <row r="114" spans="2:10" x14ac:dyDescent="0.3">
      <c r="B114" s="478"/>
      <c r="C114" s="478"/>
      <c r="D114" s="478"/>
      <c r="E114" s="478"/>
      <c r="H114" s="308"/>
      <c r="I114" s="308"/>
      <c r="J114" s="43"/>
    </row>
    <row r="115" spans="2:10" x14ac:dyDescent="0.3">
      <c r="B115" s="478"/>
      <c r="C115" s="478"/>
      <c r="D115" s="478"/>
      <c r="E115" s="478"/>
      <c r="H115" s="308"/>
      <c r="I115" s="308"/>
      <c r="J115" s="43"/>
    </row>
    <row r="116" spans="2:10" x14ac:dyDescent="0.3">
      <c r="B116" s="478"/>
      <c r="C116" s="478"/>
      <c r="D116" s="478"/>
      <c r="E116" s="478"/>
      <c r="H116" s="308"/>
      <c r="I116" s="308"/>
      <c r="J116" s="43"/>
    </row>
    <row r="117" spans="2:10" x14ac:dyDescent="0.3">
      <c r="B117" s="478"/>
      <c r="C117" s="478"/>
      <c r="D117" s="478"/>
      <c r="E117" s="478"/>
      <c r="H117" s="308"/>
      <c r="I117" s="308"/>
      <c r="J117" s="43"/>
    </row>
    <row r="118" spans="2:10" x14ac:dyDescent="0.3">
      <c r="H118" s="308"/>
      <c r="I118" s="308"/>
      <c r="J118" s="43"/>
    </row>
    <row r="119" spans="2:10" x14ac:dyDescent="0.3">
      <c r="H119" s="308"/>
      <c r="I119" s="308"/>
      <c r="J119" s="43"/>
    </row>
    <row r="120" spans="2:10" x14ac:dyDescent="0.3">
      <c r="B120" s="488"/>
      <c r="C120" s="488"/>
      <c r="D120" s="488"/>
      <c r="E120" s="488"/>
      <c r="H120" s="308"/>
      <c r="I120" s="308"/>
      <c r="J120" s="43"/>
    </row>
    <row r="121" spans="2:10" x14ac:dyDescent="0.3">
      <c r="B121" s="488"/>
      <c r="C121" s="488"/>
      <c r="D121" s="488"/>
      <c r="E121" s="488"/>
      <c r="F121" s="157"/>
      <c r="H121" s="308"/>
      <c r="I121" s="308"/>
      <c r="J121" s="43"/>
    </row>
    <row r="122" spans="2:10" x14ac:dyDescent="0.3">
      <c r="H122" s="308"/>
      <c r="I122" s="308"/>
      <c r="J122" s="43"/>
    </row>
    <row r="123" spans="2:10" x14ac:dyDescent="0.3">
      <c r="H123" s="308"/>
      <c r="I123" s="308"/>
      <c r="J123" s="43"/>
    </row>
  </sheetData>
  <mergeCells count="16">
    <mergeCell ref="A103:E103"/>
    <mergeCell ref="B105:E105"/>
    <mergeCell ref="B106:E106"/>
    <mergeCell ref="B107:E107"/>
    <mergeCell ref="B121:E121"/>
    <mergeCell ref="B108:E108"/>
    <mergeCell ref="B109:E109"/>
    <mergeCell ref="B110:E110"/>
    <mergeCell ref="B111:E111"/>
    <mergeCell ref="B112:E112"/>
    <mergeCell ref="B113:E113"/>
    <mergeCell ref="B114:E114"/>
    <mergeCell ref="B115:E115"/>
    <mergeCell ref="B116:E116"/>
    <mergeCell ref="B117:E117"/>
    <mergeCell ref="B120:E120"/>
  </mergeCells>
  <printOptions horizontalCentered="1"/>
  <pageMargins left="0.23622047244094491" right="0.23622047244094491" top="0.74803149606299213" bottom="0.74803149606299213" header="0.31496062992125984" footer="0.31496062992125984"/>
  <pageSetup paperSize="9" scale="77" orientation="portrait" r:id="rId1"/>
  <headerFooter>
    <oddHeader>&amp;LKWAZULU-NATAL DEPARTMENT OF TRANSPORT
UPGRADE OF DISTRICT ROAD D77 FROM KM 0.0 TO KM 5.0&amp;RCPG 4
GRADE 3</oddHeader>
    <oddFooter>&amp;CPage &amp;P</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D1CB57-E15F-4A73-B664-3C6C3DB7F63A}">
  <sheetPr>
    <pageSetUpPr fitToPage="1"/>
  </sheetPr>
  <dimension ref="A1:K70"/>
  <sheetViews>
    <sheetView view="pageBreakPreview" zoomScale="80" zoomScaleNormal="100" zoomScaleSheetLayoutView="80" workbookViewId="0">
      <selection activeCell="H99" sqref="H99"/>
    </sheetView>
  </sheetViews>
  <sheetFormatPr defaultColWidth="8.88671875" defaultRowHeight="14.4" x14ac:dyDescent="0.3"/>
  <cols>
    <col min="1" max="1" width="10.5546875" style="156" customWidth="1"/>
    <col min="2" max="2" width="57.88671875" style="201" customWidth="1"/>
    <col min="3" max="3" width="7.33203125" style="90" bestFit="1" customWidth="1"/>
    <col min="4" max="4" width="12.6640625" style="43" bestFit="1" customWidth="1"/>
    <col min="5" max="5" width="15.33203125" style="218" hidden="1" customWidth="1"/>
    <col min="6" max="6" width="17.88671875" style="114" hidden="1" customWidth="1"/>
    <col min="7" max="7" width="14.33203125" style="50" hidden="1" customWidth="1"/>
    <col min="8" max="8" width="15" style="306" customWidth="1"/>
    <col min="9" max="9" width="15.44140625" style="306" customWidth="1"/>
    <col min="10" max="10" width="13.88671875" style="306" bestFit="1" customWidth="1"/>
    <col min="11" max="11" width="14.88671875" style="50" bestFit="1" customWidth="1"/>
    <col min="12" max="16384" width="8.88671875" style="50"/>
  </cols>
  <sheetData>
    <row r="1" spans="1:10" x14ac:dyDescent="0.3">
      <c r="A1" s="297" t="s">
        <v>1209</v>
      </c>
      <c r="B1" s="298"/>
      <c r="C1" s="299"/>
      <c r="D1" s="300"/>
      <c r="E1" s="301"/>
      <c r="F1" s="302"/>
    </row>
    <row r="2" spans="1:10" x14ac:dyDescent="0.3">
      <c r="A2" s="71" t="s">
        <v>44</v>
      </c>
      <c r="B2" s="23" t="s">
        <v>45</v>
      </c>
      <c r="C2" s="72" t="s">
        <v>46</v>
      </c>
      <c r="D2" s="71" t="s">
        <v>43</v>
      </c>
      <c r="E2" s="212" t="s">
        <v>47</v>
      </c>
      <c r="F2" s="213" t="s">
        <v>34</v>
      </c>
      <c r="G2" s="159"/>
      <c r="H2" s="314" t="s">
        <v>47</v>
      </c>
      <c r="I2" s="314" t="s">
        <v>34</v>
      </c>
    </row>
    <row r="3" spans="1:10" x14ac:dyDescent="0.3">
      <c r="A3" s="63" t="s">
        <v>159</v>
      </c>
      <c r="B3" s="112" t="s">
        <v>160</v>
      </c>
      <c r="C3" s="74"/>
      <c r="D3" s="63"/>
      <c r="E3" s="304"/>
      <c r="F3" s="312"/>
      <c r="G3" s="312"/>
      <c r="H3" s="312"/>
      <c r="I3" s="312"/>
    </row>
    <row r="4" spans="1:10" x14ac:dyDescent="0.3">
      <c r="A4" s="75"/>
      <c r="B4" s="22" t="s">
        <v>12</v>
      </c>
      <c r="C4" s="68"/>
      <c r="D4" s="75"/>
      <c r="E4" s="305"/>
      <c r="F4" s="317"/>
      <c r="G4" s="311"/>
      <c r="H4" s="311"/>
      <c r="I4" s="311"/>
    </row>
    <row r="5" spans="1:10" ht="28.8" x14ac:dyDescent="0.3">
      <c r="A5" s="75" t="s">
        <v>161</v>
      </c>
      <c r="B5" s="22" t="s">
        <v>162</v>
      </c>
      <c r="C5" s="68" t="s">
        <v>49</v>
      </c>
      <c r="D5" s="75">
        <v>1</v>
      </c>
      <c r="E5" s="305"/>
      <c r="F5" s="317"/>
      <c r="G5" s="311"/>
      <c r="H5" s="311"/>
      <c r="I5" s="311">
        <f>H5*D5</f>
        <v>0</v>
      </c>
    </row>
    <row r="6" spans="1:10" x14ac:dyDescent="0.3">
      <c r="A6" s="75"/>
      <c r="B6" s="22" t="s">
        <v>12</v>
      </c>
      <c r="C6" s="68"/>
      <c r="D6" s="75"/>
      <c r="E6" s="305"/>
      <c r="F6" s="317"/>
      <c r="G6" s="311"/>
      <c r="H6" s="311"/>
      <c r="I6" s="311"/>
    </row>
    <row r="7" spans="1:10" x14ac:dyDescent="0.3">
      <c r="A7" s="75" t="s">
        <v>163</v>
      </c>
      <c r="B7" s="22" t="s">
        <v>164</v>
      </c>
      <c r="C7" s="68" t="s">
        <v>3</v>
      </c>
      <c r="D7" s="75">
        <v>6</v>
      </c>
      <c r="E7" s="305"/>
      <c r="F7" s="317"/>
      <c r="G7" s="311"/>
      <c r="H7" s="311"/>
      <c r="I7" s="311">
        <f>H7*D7</f>
        <v>0</v>
      </c>
    </row>
    <row r="8" spans="1:10" x14ac:dyDescent="0.3">
      <c r="A8" s="75"/>
      <c r="B8" s="22"/>
      <c r="C8" s="68"/>
      <c r="D8" s="75"/>
      <c r="E8" s="101"/>
      <c r="F8" s="69"/>
      <c r="G8" s="195"/>
      <c r="H8" s="355"/>
      <c r="I8" s="355"/>
      <c r="J8" s="254">
        <f>SUM(I4:I8)</f>
        <v>0</v>
      </c>
    </row>
    <row r="9" spans="1:10" ht="28.8" x14ac:dyDescent="0.3">
      <c r="A9" s="63" t="s">
        <v>149</v>
      </c>
      <c r="B9" s="74" t="s">
        <v>150</v>
      </c>
      <c r="C9" s="74"/>
      <c r="D9" s="63"/>
      <c r="E9" s="103"/>
      <c r="F9" s="106"/>
      <c r="G9" s="106"/>
      <c r="H9" s="312"/>
      <c r="I9" s="312"/>
    </row>
    <row r="10" spans="1:10" x14ac:dyDescent="0.3">
      <c r="A10" s="75"/>
      <c r="B10" s="22"/>
      <c r="C10" s="68"/>
      <c r="D10" s="75"/>
      <c r="E10" s="104"/>
      <c r="F10" s="107"/>
      <c r="G10" s="195"/>
      <c r="H10" s="355"/>
      <c r="I10" s="355"/>
    </row>
    <row r="11" spans="1:10" x14ac:dyDescent="0.3">
      <c r="A11" s="75" t="s">
        <v>151</v>
      </c>
      <c r="B11" s="22" t="s">
        <v>152</v>
      </c>
      <c r="C11" s="68"/>
      <c r="D11" s="75"/>
      <c r="E11" s="104"/>
      <c r="F11" s="107"/>
      <c r="G11" s="195"/>
      <c r="H11" s="355"/>
      <c r="I11" s="355"/>
    </row>
    <row r="12" spans="1:10" x14ac:dyDescent="0.3">
      <c r="A12" s="75"/>
      <c r="B12" s="22"/>
      <c r="C12" s="68"/>
      <c r="D12" s="75"/>
      <c r="E12" s="104"/>
      <c r="F12" s="107"/>
      <c r="G12" s="195"/>
      <c r="H12" s="355"/>
      <c r="I12" s="355"/>
    </row>
    <row r="13" spans="1:10" x14ac:dyDescent="0.3">
      <c r="A13" s="75" t="s">
        <v>155</v>
      </c>
      <c r="B13" s="22" t="s">
        <v>153</v>
      </c>
      <c r="C13" s="68" t="s">
        <v>48</v>
      </c>
      <c r="D13" s="75">
        <v>1</v>
      </c>
      <c r="E13" s="104"/>
      <c r="F13" s="107"/>
      <c r="G13" s="229"/>
      <c r="H13" s="355"/>
      <c r="I13" s="355">
        <f>H13*D13</f>
        <v>0</v>
      </c>
      <c r="J13" s="306">
        <f>SUM(I20:I48)*0.15</f>
        <v>0</v>
      </c>
    </row>
    <row r="14" spans="1:10" x14ac:dyDescent="0.3">
      <c r="A14" s="75"/>
      <c r="B14" s="22"/>
      <c r="C14" s="68"/>
      <c r="D14" s="75"/>
      <c r="E14" s="104"/>
      <c r="F14" s="107"/>
      <c r="G14" s="195"/>
      <c r="H14" s="355"/>
      <c r="I14" s="355"/>
    </row>
    <row r="15" spans="1:10" x14ac:dyDescent="0.3">
      <c r="A15" s="75" t="s">
        <v>154</v>
      </c>
      <c r="B15" s="22" t="s">
        <v>156</v>
      </c>
      <c r="C15" s="68" t="s">
        <v>48</v>
      </c>
      <c r="D15" s="75">
        <v>1</v>
      </c>
      <c r="E15" s="104"/>
      <c r="F15" s="107"/>
      <c r="G15" s="195"/>
      <c r="H15" s="355"/>
      <c r="I15" s="355">
        <f>H15*D15</f>
        <v>0</v>
      </c>
    </row>
    <row r="16" spans="1:10" x14ac:dyDescent="0.3">
      <c r="A16" s="75"/>
      <c r="B16" s="22"/>
      <c r="C16" s="68"/>
      <c r="D16" s="75"/>
      <c r="E16" s="104"/>
      <c r="F16" s="107"/>
      <c r="G16" s="195"/>
      <c r="H16" s="355"/>
      <c r="I16" s="355"/>
    </row>
    <row r="17" spans="1:10" x14ac:dyDescent="0.3">
      <c r="A17" s="75" t="s">
        <v>157</v>
      </c>
      <c r="B17" s="22" t="s">
        <v>158</v>
      </c>
      <c r="C17" s="68" t="s">
        <v>3</v>
      </c>
      <c r="D17" s="75">
        <v>6</v>
      </c>
      <c r="E17" s="305"/>
      <c r="F17" s="107"/>
      <c r="G17" s="229"/>
      <c r="H17" s="355"/>
      <c r="I17" s="355">
        <f>H17*D17</f>
        <v>0</v>
      </c>
      <c r="J17" s="306">
        <f>J13/2</f>
        <v>0</v>
      </c>
    </row>
    <row r="18" spans="1:10" x14ac:dyDescent="0.3">
      <c r="A18" s="75"/>
      <c r="B18" s="22"/>
      <c r="C18" s="68"/>
      <c r="D18" s="75"/>
      <c r="E18" s="101"/>
      <c r="F18" s="69"/>
      <c r="G18" s="195"/>
      <c r="H18" s="355"/>
      <c r="I18" s="355"/>
      <c r="J18" s="306">
        <f>SUM(I10:I18)</f>
        <v>0</v>
      </c>
    </row>
    <row r="19" spans="1:10" s="183" customFormat="1" ht="43.2" x14ac:dyDescent="0.3">
      <c r="A19" s="196" t="s">
        <v>382</v>
      </c>
      <c r="B19" s="220" t="s">
        <v>383</v>
      </c>
      <c r="C19" s="197"/>
      <c r="D19" s="65"/>
      <c r="E19" s="214"/>
      <c r="F19" s="215"/>
      <c r="G19" s="227"/>
      <c r="H19" s="356"/>
      <c r="I19" s="356"/>
      <c r="J19" s="307"/>
    </row>
    <row r="20" spans="1:10" x14ac:dyDescent="0.3">
      <c r="A20" s="80"/>
      <c r="B20" s="22"/>
      <c r="C20" s="68"/>
      <c r="D20" s="75"/>
      <c r="E20" s="101"/>
      <c r="F20" s="69"/>
      <c r="G20" s="195"/>
      <c r="H20" s="355"/>
      <c r="I20" s="355"/>
    </row>
    <row r="21" spans="1:10" s="186" customFormat="1" x14ac:dyDescent="0.3">
      <c r="A21" s="80" t="s">
        <v>385</v>
      </c>
      <c r="B21" s="22" t="s">
        <v>386</v>
      </c>
      <c r="C21" s="68"/>
      <c r="D21" s="75"/>
      <c r="E21" s="101"/>
      <c r="F21" s="69"/>
      <c r="G21" s="195"/>
      <c r="H21" s="357"/>
      <c r="I21" s="357"/>
      <c r="J21" s="367"/>
    </row>
    <row r="22" spans="1:10" x14ac:dyDescent="0.3">
      <c r="A22" s="80"/>
      <c r="B22" s="22"/>
      <c r="C22" s="68"/>
      <c r="D22" s="75"/>
      <c r="E22" s="101"/>
      <c r="F22" s="69"/>
      <c r="G22" s="195"/>
      <c r="H22" s="355"/>
      <c r="I22" s="355"/>
    </row>
    <row r="23" spans="1:10" ht="28.8" x14ac:dyDescent="0.3">
      <c r="A23" s="80" t="s">
        <v>387</v>
      </c>
      <c r="B23" s="22" t="s">
        <v>388</v>
      </c>
      <c r="C23" s="68"/>
      <c r="D23" s="75"/>
      <c r="E23" s="101"/>
      <c r="F23" s="69"/>
      <c r="G23" s="195"/>
      <c r="H23" s="355"/>
      <c r="I23" s="355"/>
    </row>
    <row r="24" spans="1:10" x14ac:dyDescent="0.3">
      <c r="A24" s="80"/>
      <c r="B24" s="22"/>
      <c r="C24" s="68"/>
      <c r="D24" s="75"/>
      <c r="E24" s="101"/>
      <c r="F24" s="69"/>
      <c r="G24" s="195"/>
      <c r="H24" s="355"/>
      <c r="I24" s="355"/>
    </row>
    <row r="25" spans="1:10" x14ac:dyDescent="0.3">
      <c r="A25" s="80" t="s">
        <v>211</v>
      </c>
      <c r="B25" s="22" t="s">
        <v>384</v>
      </c>
      <c r="C25" s="68" t="s">
        <v>35</v>
      </c>
      <c r="D25" s="75">
        <v>1050</v>
      </c>
      <c r="E25" s="101">
        <v>450</v>
      </c>
      <c r="F25" s="69">
        <f>E25*D25</f>
        <v>472500</v>
      </c>
      <c r="G25" s="195"/>
      <c r="H25" s="355"/>
      <c r="I25" s="355">
        <f>H25*D25</f>
        <v>0</v>
      </c>
    </row>
    <row r="26" spans="1:10" x14ac:dyDescent="0.3">
      <c r="A26" s="80"/>
      <c r="B26" s="22"/>
      <c r="C26" s="68"/>
      <c r="D26" s="75"/>
      <c r="E26" s="101"/>
      <c r="F26" s="69"/>
      <c r="G26" s="195"/>
      <c r="H26" s="355"/>
      <c r="I26" s="355"/>
    </row>
    <row r="27" spans="1:10" s="100" customFormat="1" x14ac:dyDescent="0.3">
      <c r="A27" s="80" t="s">
        <v>389</v>
      </c>
      <c r="B27" s="22" t="s">
        <v>390</v>
      </c>
      <c r="C27" s="68"/>
      <c r="D27" s="75"/>
      <c r="E27" s="101"/>
      <c r="F27" s="69"/>
      <c r="G27" s="195"/>
      <c r="H27" s="355"/>
      <c r="I27" s="355"/>
      <c r="J27" s="368"/>
    </row>
    <row r="28" spans="1:10" x14ac:dyDescent="0.3">
      <c r="A28" s="80"/>
      <c r="B28" s="22"/>
      <c r="C28" s="68"/>
      <c r="D28" s="75"/>
      <c r="E28" s="101"/>
      <c r="F28" s="69"/>
      <c r="G28" s="195"/>
      <c r="H28" s="355"/>
      <c r="I28" s="355"/>
    </row>
    <row r="29" spans="1:10" x14ac:dyDescent="0.3">
      <c r="A29" s="80" t="s">
        <v>391</v>
      </c>
      <c r="B29" s="22" t="s">
        <v>392</v>
      </c>
      <c r="C29" s="68" t="s">
        <v>35</v>
      </c>
      <c r="D29" s="75">
        <f>30*10</f>
        <v>300</v>
      </c>
      <c r="E29" s="101">
        <v>850</v>
      </c>
      <c r="F29" s="69">
        <f>E29*D29</f>
        <v>255000</v>
      </c>
      <c r="G29" s="195"/>
      <c r="H29" s="355"/>
      <c r="I29" s="355">
        <f t="shared" ref="I29:I47" si="0">H29*D29</f>
        <v>0</v>
      </c>
    </row>
    <row r="30" spans="1:10" x14ac:dyDescent="0.3">
      <c r="A30" s="80"/>
      <c r="B30" s="22"/>
      <c r="C30" s="68"/>
      <c r="D30" s="75"/>
      <c r="E30" s="101"/>
      <c r="F30" s="69"/>
      <c r="G30" s="195"/>
      <c r="H30" s="355"/>
      <c r="I30" s="355"/>
    </row>
    <row r="31" spans="1:10" x14ac:dyDescent="0.3">
      <c r="A31" s="80" t="s">
        <v>1039</v>
      </c>
      <c r="B31" s="22" t="s">
        <v>90</v>
      </c>
      <c r="C31" s="68"/>
      <c r="D31" s="75"/>
      <c r="E31" s="101"/>
      <c r="F31" s="69"/>
      <c r="G31" s="195"/>
      <c r="H31" s="355"/>
      <c r="I31" s="355"/>
    </row>
    <row r="32" spans="1:10" x14ac:dyDescent="0.3">
      <c r="A32" s="80"/>
      <c r="B32" s="22"/>
      <c r="C32" s="68"/>
      <c r="D32" s="75"/>
      <c r="E32" s="101"/>
      <c r="F32" s="69"/>
      <c r="G32" s="195"/>
      <c r="H32" s="355"/>
      <c r="I32" s="355"/>
    </row>
    <row r="33" spans="1:10" x14ac:dyDescent="0.3">
      <c r="A33" s="80" t="s">
        <v>211</v>
      </c>
      <c r="B33" s="22" t="s">
        <v>1038</v>
      </c>
      <c r="C33" s="68" t="s">
        <v>24</v>
      </c>
      <c r="D33" s="75">
        <v>30</v>
      </c>
      <c r="E33" s="101">
        <v>7500</v>
      </c>
      <c r="F33" s="69">
        <f>E33*D33</f>
        <v>225000</v>
      </c>
      <c r="G33" s="195"/>
      <c r="H33" s="355"/>
      <c r="I33" s="355">
        <f t="shared" si="0"/>
        <v>0</v>
      </c>
    </row>
    <row r="34" spans="1:10" x14ac:dyDescent="0.3">
      <c r="A34" s="80"/>
      <c r="B34" s="22"/>
      <c r="C34" s="68"/>
      <c r="D34" s="75"/>
      <c r="E34" s="101"/>
      <c r="F34" s="69"/>
      <c r="G34" s="195"/>
      <c r="H34" s="355"/>
      <c r="I34" s="355"/>
    </row>
    <row r="35" spans="1:10" s="100" customFormat="1" x14ac:dyDescent="0.3">
      <c r="A35" s="80" t="s">
        <v>393</v>
      </c>
      <c r="B35" s="22" t="s">
        <v>394</v>
      </c>
      <c r="C35" s="68"/>
      <c r="D35" s="75"/>
      <c r="E35" s="101"/>
      <c r="F35" s="69"/>
      <c r="G35" s="195"/>
      <c r="H35" s="355"/>
      <c r="I35" s="355"/>
      <c r="J35" s="368"/>
    </row>
    <row r="36" spans="1:10" x14ac:dyDescent="0.3">
      <c r="A36" s="80"/>
      <c r="B36" s="22"/>
      <c r="C36" s="68"/>
      <c r="D36" s="75"/>
      <c r="E36" s="101"/>
      <c r="F36" s="69"/>
      <c r="G36" s="195"/>
      <c r="H36" s="355"/>
      <c r="I36" s="355"/>
    </row>
    <row r="37" spans="1:10" ht="28.8" x14ac:dyDescent="0.3">
      <c r="A37" s="80" t="s">
        <v>1101</v>
      </c>
      <c r="B37" s="22" t="s">
        <v>1102</v>
      </c>
      <c r="C37" s="68" t="s">
        <v>9</v>
      </c>
      <c r="D37" s="75">
        <v>675</v>
      </c>
      <c r="E37" s="101">
        <v>1600</v>
      </c>
      <c r="F37" s="69">
        <f>E37*D37</f>
        <v>1080000</v>
      </c>
      <c r="G37" s="195"/>
      <c r="H37" s="355"/>
      <c r="I37" s="355">
        <f t="shared" si="0"/>
        <v>0</v>
      </c>
    </row>
    <row r="38" spans="1:10" x14ac:dyDescent="0.3">
      <c r="A38" s="80"/>
      <c r="B38" s="22"/>
      <c r="C38" s="68"/>
      <c r="D38" s="75"/>
      <c r="E38" s="101"/>
      <c r="F38" s="69"/>
      <c r="G38" s="195"/>
      <c r="H38" s="355"/>
      <c r="I38" s="355"/>
    </row>
    <row r="39" spans="1:10" ht="28.8" x14ac:dyDescent="0.3">
      <c r="A39" s="80" t="s">
        <v>395</v>
      </c>
      <c r="B39" s="22" t="s">
        <v>396</v>
      </c>
      <c r="C39" s="68" t="s">
        <v>5</v>
      </c>
      <c r="D39" s="75">
        <v>9000</v>
      </c>
      <c r="E39" s="101">
        <v>50</v>
      </c>
      <c r="F39" s="69">
        <f>E39*D39</f>
        <v>450000</v>
      </c>
      <c r="G39" s="195"/>
      <c r="H39" s="355"/>
      <c r="I39" s="355">
        <f t="shared" si="0"/>
        <v>0</v>
      </c>
    </row>
    <row r="40" spans="1:10" x14ac:dyDescent="0.3">
      <c r="A40" s="80"/>
      <c r="B40" s="22"/>
      <c r="C40" s="68"/>
      <c r="D40" s="75"/>
      <c r="E40" s="101"/>
      <c r="F40" s="69"/>
      <c r="G40" s="195"/>
      <c r="H40" s="355"/>
      <c r="I40" s="355"/>
    </row>
    <row r="41" spans="1:10" ht="28.8" x14ac:dyDescent="0.3">
      <c r="A41" s="80" t="s">
        <v>397</v>
      </c>
      <c r="B41" s="22" t="s">
        <v>1103</v>
      </c>
      <c r="C41" s="68" t="s">
        <v>35</v>
      </c>
      <c r="D41" s="75">
        <v>800</v>
      </c>
      <c r="E41" s="101">
        <v>50</v>
      </c>
      <c r="F41" s="69">
        <f>E41*D41</f>
        <v>40000</v>
      </c>
      <c r="G41" s="195"/>
      <c r="H41" s="355"/>
      <c r="I41" s="355">
        <f t="shared" si="0"/>
        <v>0</v>
      </c>
    </row>
    <row r="42" spans="1:10" x14ac:dyDescent="0.3">
      <c r="A42" s="80"/>
      <c r="B42" s="22"/>
      <c r="C42" s="68"/>
      <c r="D42" s="75"/>
      <c r="E42" s="101"/>
      <c r="F42" s="69"/>
      <c r="G42" s="195"/>
      <c r="H42" s="355"/>
      <c r="I42" s="355"/>
    </row>
    <row r="43" spans="1:10" s="100" customFormat="1" x14ac:dyDescent="0.3">
      <c r="A43" s="80" t="s">
        <v>398</v>
      </c>
      <c r="B43" s="22" t="s">
        <v>368</v>
      </c>
      <c r="C43" s="68"/>
      <c r="D43" s="75"/>
      <c r="E43" s="101"/>
      <c r="F43" s="69"/>
      <c r="G43" s="195"/>
      <c r="H43" s="355"/>
      <c r="I43" s="355"/>
      <c r="J43" s="368"/>
    </row>
    <row r="44" spans="1:10" x14ac:dyDescent="0.3">
      <c r="A44" s="80"/>
      <c r="B44" s="22"/>
      <c r="C44" s="68"/>
      <c r="D44" s="75"/>
      <c r="E44" s="101"/>
      <c r="F44" s="69"/>
      <c r="G44" s="195"/>
      <c r="H44" s="355"/>
      <c r="I44" s="355"/>
    </row>
    <row r="45" spans="1:10" x14ac:dyDescent="0.3">
      <c r="A45" s="80" t="s">
        <v>399</v>
      </c>
      <c r="B45" s="22" t="s">
        <v>372</v>
      </c>
      <c r="C45" s="68" t="s">
        <v>88</v>
      </c>
      <c r="D45" s="75">
        <v>20000</v>
      </c>
      <c r="E45" s="101">
        <v>30</v>
      </c>
      <c r="F45" s="69">
        <f>E45*D45</f>
        <v>600000</v>
      </c>
      <c r="G45" s="195"/>
      <c r="H45" s="355"/>
      <c r="I45" s="355">
        <f t="shared" si="0"/>
        <v>0</v>
      </c>
    </row>
    <row r="46" spans="1:10" x14ac:dyDescent="0.3">
      <c r="A46" s="80"/>
      <c r="B46" s="22"/>
      <c r="C46" s="68"/>
      <c r="D46" s="75"/>
      <c r="E46" s="101"/>
      <c r="F46" s="69"/>
      <c r="G46" s="195"/>
      <c r="H46" s="355"/>
      <c r="I46" s="355"/>
    </row>
    <row r="47" spans="1:10" x14ac:dyDescent="0.3">
      <c r="A47" s="80" t="s">
        <v>400</v>
      </c>
      <c r="B47" s="22" t="s">
        <v>1012</v>
      </c>
      <c r="C47" s="68" t="s">
        <v>5</v>
      </c>
      <c r="D47" s="75">
        <v>10000</v>
      </c>
      <c r="E47" s="101">
        <v>20</v>
      </c>
      <c r="F47" s="69">
        <f>E47*D47</f>
        <v>200000</v>
      </c>
      <c r="G47" s="195"/>
      <c r="H47" s="355"/>
      <c r="I47" s="355">
        <f t="shared" si="0"/>
        <v>0</v>
      </c>
    </row>
    <row r="48" spans="1:10" x14ac:dyDescent="0.3">
      <c r="A48" s="80"/>
      <c r="B48" s="22"/>
      <c r="C48" s="68"/>
      <c r="D48" s="75"/>
      <c r="E48" s="101"/>
      <c r="F48" s="69"/>
      <c r="G48" s="195"/>
      <c r="H48" s="355"/>
      <c r="I48" s="355"/>
      <c r="J48" s="306">
        <f>SUM(I20:I48)</f>
        <v>0</v>
      </c>
    </row>
    <row r="49" spans="1:11" x14ac:dyDescent="0.3">
      <c r="A49" s="475" t="s">
        <v>61</v>
      </c>
      <c r="B49" s="476"/>
      <c r="C49" s="476"/>
      <c r="D49" s="476"/>
      <c r="E49" s="477"/>
      <c r="F49" s="217">
        <f>SUM(F10:F48)</f>
        <v>3322500</v>
      </c>
      <c r="G49" s="159"/>
      <c r="H49" s="314"/>
      <c r="I49" s="359">
        <f>SUM(I4:I48)</f>
        <v>0</v>
      </c>
      <c r="J49" s="308"/>
      <c r="K49" s="402">
        <f>I49*1.15</f>
        <v>0</v>
      </c>
    </row>
    <row r="50" spans="1:11" x14ac:dyDescent="0.3">
      <c r="A50" s="88"/>
      <c r="B50" s="24"/>
      <c r="C50" s="91"/>
      <c r="D50" s="88"/>
      <c r="I50" s="308"/>
      <c r="J50" s="308"/>
      <c r="K50" s="402"/>
    </row>
    <row r="51" spans="1:11" x14ac:dyDescent="0.3">
      <c r="A51" s="88"/>
      <c r="B51" s="478" t="s">
        <v>36</v>
      </c>
      <c r="C51" s="478"/>
      <c r="D51" s="478"/>
      <c r="E51" s="478"/>
      <c r="F51" s="114">
        <f>F49</f>
        <v>3322500</v>
      </c>
      <c r="I51" s="308">
        <f>I49</f>
        <v>0</v>
      </c>
    </row>
    <row r="52" spans="1:11" x14ac:dyDescent="0.3">
      <c r="B52" s="478" t="s">
        <v>80</v>
      </c>
      <c r="C52" s="478"/>
      <c r="D52" s="478"/>
      <c r="E52" s="478"/>
      <c r="F52" s="114">
        <f>ROUNDUP(F51*0.1,2)</f>
        <v>332250</v>
      </c>
      <c r="G52" s="51"/>
      <c r="H52" s="369"/>
      <c r="I52" s="308">
        <f>ROUNDUP(I51*0.1,2)</f>
        <v>0</v>
      </c>
      <c r="J52" s="308"/>
      <c r="K52" s="43"/>
    </row>
    <row r="53" spans="1:11" x14ac:dyDescent="0.3">
      <c r="B53" s="478" t="s">
        <v>37</v>
      </c>
      <c r="C53" s="478"/>
      <c r="D53" s="478"/>
      <c r="E53" s="478"/>
      <c r="F53" s="114">
        <f>ROUNDUP(F51+F52,2)</f>
        <v>3654750</v>
      </c>
      <c r="G53" s="51"/>
      <c r="H53" s="369"/>
      <c r="I53" s="308">
        <f>ROUNDUP(I51+I52,2)</f>
        <v>0</v>
      </c>
      <c r="J53" s="308"/>
      <c r="K53" s="43"/>
    </row>
    <row r="54" spans="1:11" x14ac:dyDescent="0.3">
      <c r="B54" s="478" t="s">
        <v>145</v>
      </c>
      <c r="C54" s="478"/>
      <c r="D54" s="478"/>
      <c r="E54" s="478"/>
      <c r="F54" s="114">
        <f>ROUNDUP(F53*0.08,2)</f>
        <v>292380</v>
      </c>
      <c r="I54" s="308">
        <f>ROUNDUP(I53*0.08,2)</f>
        <v>0</v>
      </c>
      <c r="J54" s="308"/>
      <c r="K54" s="43"/>
    </row>
    <row r="55" spans="1:11" x14ac:dyDescent="0.3">
      <c r="B55" s="478" t="s">
        <v>38</v>
      </c>
      <c r="C55" s="478"/>
      <c r="D55" s="478"/>
      <c r="E55" s="478"/>
      <c r="F55" s="114">
        <f>ROUNDUP(F53+F54,2)</f>
        <v>3947130</v>
      </c>
      <c r="I55" s="308">
        <f>ROUNDUP(I53+I54,2)</f>
        <v>0</v>
      </c>
      <c r="J55" s="308"/>
      <c r="K55" s="43"/>
    </row>
    <row r="56" spans="1:11" x14ac:dyDescent="0.3">
      <c r="B56" s="478" t="s">
        <v>39</v>
      </c>
      <c r="C56" s="478"/>
      <c r="D56" s="478"/>
      <c r="E56" s="478"/>
      <c r="F56" s="114">
        <f>ROUNDUP(F55*0.15,2)</f>
        <v>592069.5</v>
      </c>
      <c r="I56" s="308">
        <f>ROUNDUP(I55*0.15,2)</f>
        <v>0</v>
      </c>
      <c r="J56" s="308"/>
      <c r="K56" s="43"/>
    </row>
    <row r="57" spans="1:11" x14ac:dyDescent="0.3">
      <c r="B57" s="478" t="s">
        <v>40</v>
      </c>
      <c r="C57" s="478"/>
      <c r="D57" s="478"/>
      <c r="E57" s="478"/>
      <c r="F57" s="114">
        <f>ROUNDUP(F55+F56,2)</f>
        <v>4539199.5</v>
      </c>
      <c r="I57" s="308">
        <f>ROUNDUP(I55+I56,2)</f>
        <v>0</v>
      </c>
      <c r="J57" s="308"/>
      <c r="K57" s="43"/>
    </row>
    <row r="58" spans="1:11" x14ac:dyDescent="0.3">
      <c r="B58" s="478"/>
      <c r="C58" s="478"/>
      <c r="D58" s="478"/>
      <c r="E58" s="478"/>
      <c r="I58" s="308"/>
      <c r="J58" s="308"/>
      <c r="K58" s="43"/>
    </row>
    <row r="59" spans="1:11" x14ac:dyDescent="0.3">
      <c r="B59" s="478"/>
      <c r="C59" s="478"/>
      <c r="D59" s="478"/>
      <c r="E59" s="478"/>
      <c r="I59" s="308"/>
      <c r="J59" s="308"/>
      <c r="K59" s="43"/>
    </row>
    <row r="60" spans="1:11" x14ac:dyDescent="0.3">
      <c r="B60" s="478"/>
      <c r="C60" s="478"/>
      <c r="D60" s="478"/>
      <c r="E60" s="478"/>
      <c r="I60" s="308"/>
      <c r="J60" s="308"/>
      <c r="K60" s="43"/>
    </row>
    <row r="61" spans="1:11" x14ac:dyDescent="0.3">
      <c r="B61" s="478"/>
      <c r="C61" s="478"/>
      <c r="D61" s="478"/>
      <c r="E61" s="478"/>
      <c r="I61" s="308"/>
      <c r="J61" s="308"/>
      <c r="K61" s="43"/>
    </row>
    <row r="62" spans="1:11" x14ac:dyDescent="0.3">
      <c r="B62" s="478"/>
      <c r="C62" s="478"/>
      <c r="D62" s="478"/>
      <c r="E62" s="478"/>
      <c r="I62" s="308"/>
      <c r="J62" s="308"/>
      <c r="K62" s="43"/>
    </row>
    <row r="63" spans="1:11" x14ac:dyDescent="0.3">
      <c r="B63" s="478"/>
      <c r="C63" s="478"/>
      <c r="D63" s="478"/>
      <c r="E63" s="478"/>
      <c r="I63" s="308"/>
      <c r="J63" s="308"/>
      <c r="K63" s="43"/>
    </row>
    <row r="64" spans="1:11" x14ac:dyDescent="0.3">
      <c r="I64" s="308"/>
      <c r="J64" s="308"/>
      <c r="K64" s="43"/>
    </row>
    <row r="65" spans="2:11" x14ac:dyDescent="0.3">
      <c r="I65" s="308"/>
      <c r="J65" s="308"/>
      <c r="K65" s="43"/>
    </row>
    <row r="66" spans="2:11" x14ac:dyDescent="0.3">
      <c r="B66" s="488"/>
      <c r="C66" s="488"/>
      <c r="D66" s="488"/>
      <c r="E66" s="488"/>
      <c r="I66" s="308"/>
      <c r="J66" s="308"/>
      <c r="K66" s="43"/>
    </row>
    <row r="67" spans="2:11" x14ac:dyDescent="0.3">
      <c r="B67" s="488"/>
      <c r="C67" s="488"/>
      <c r="D67" s="488"/>
      <c r="E67" s="488"/>
      <c r="F67" s="219"/>
      <c r="I67" s="308"/>
      <c r="J67" s="308"/>
      <c r="K67" s="43"/>
    </row>
    <row r="68" spans="2:11" x14ac:dyDescent="0.3">
      <c r="I68" s="308"/>
      <c r="J68" s="308"/>
      <c r="K68" s="43"/>
    </row>
    <row r="69" spans="2:11" x14ac:dyDescent="0.3">
      <c r="I69" s="308"/>
      <c r="J69" s="308"/>
      <c r="K69" s="43"/>
    </row>
    <row r="70" spans="2:11" x14ac:dyDescent="0.3">
      <c r="I70" s="308"/>
      <c r="J70" s="308"/>
      <c r="K70" s="43"/>
    </row>
  </sheetData>
  <mergeCells count="16">
    <mergeCell ref="A49:E49"/>
    <mergeCell ref="B51:E51"/>
    <mergeCell ref="B52:E52"/>
    <mergeCell ref="B53:E53"/>
    <mergeCell ref="B67:E67"/>
    <mergeCell ref="B54:E54"/>
    <mergeCell ref="B55:E55"/>
    <mergeCell ref="B56:E56"/>
    <mergeCell ref="B57:E57"/>
    <mergeCell ref="B58:E58"/>
    <mergeCell ref="B59:E59"/>
    <mergeCell ref="B60:E60"/>
    <mergeCell ref="B61:E61"/>
    <mergeCell ref="B62:E62"/>
    <mergeCell ref="B63:E63"/>
    <mergeCell ref="B66:E66"/>
  </mergeCells>
  <pageMargins left="0.23622047244094491" right="0.23622047244094491" top="0.74803149606299213" bottom="0.74803149606299213" header="0.31496062992125984" footer="0.31496062992125984"/>
  <pageSetup paperSize="9" scale="83" orientation="portrait" r:id="rId1"/>
  <headerFooter>
    <oddHeader>&amp;LKWAZULU-NATAL DEPARTMENT OF TRANSPORT
UPGRADE OF DISTRICT ROAD D77 FROM KM 0.0 TO KM 5.0&amp;RCPG 5
GRADE 3</oddHeader>
    <oddFooter>Page &amp;P</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D81207-2DC5-4965-8D77-CA6D0C3ABD54}">
  <sheetPr>
    <pageSetUpPr fitToPage="1"/>
  </sheetPr>
  <dimension ref="A1:J63"/>
  <sheetViews>
    <sheetView view="pageBreakPreview" zoomScale="80" zoomScaleNormal="100" zoomScaleSheetLayoutView="80" workbookViewId="0">
      <selection activeCell="H99" sqref="H99"/>
    </sheetView>
  </sheetViews>
  <sheetFormatPr defaultColWidth="8.88671875" defaultRowHeight="14.4" x14ac:dyDescent="0.3"/>
  <cols>
    <col min="1" max="1" width="7.5546875" style="156" customWidth="1"/>
    <col min="2" max="2" width="57.88671875" style="201" customWidth="1"/>
    <col min="3" max="3" width="6.6640625" style="90" customWidth="1"/>
    <col min="4" max="4" width="12.6640625" style="43" bestFit="1" customWidth="1"/>
    <col min="5" max="5" width="15.33203125" style="209" hidden="1" customWidth="1"/>
    <col min="6" max="6" width="15" style="153" hidden="1" customWidth="1"/>
    <col min="7" max="7" width="13.88671875" style="50" hidden="1" customWidth="1"/>
    <col min="8" max="8" width="15.33203125" style="309" customWidth="1"/>
    <col min="9" max="9" width="15.109375" style="309" customWidth="1"/>
    <col min="10" max="10" width="14.88671875" style="50" bestFit="1" customWidth="1"/>
    <col min="11" max="16384" width="8.88671875" style="50"/>
  </cols>
  <sheetData>
    <row r="1" spans="1:10" x14ac:dyDescent="0.3">
      <c r="A1" s="303" t="s">
        <v>1208</v>
      </c>
    </row>
    <row r="2" spans="1:10" x14ac:dyDescent="0.3">
      <c r="A2" s="71" t="s">
        <v>44</v>
      </c>
      <c r="B2" s="23" t="s">
        <v>45</v>
      </c>
      <c r="C2" s="72" t="s">
        <v>46</v>
      </c>
      <c r="D2" s="71" t="s">
        <v>43</v>
      </c>
      <c r="E2" s="202" t="s">
        <v>47</v>
      </c>
      <c r="F2" s="111" t="s">
        <v>34</v>
      </c>
      <c r="G2" s="159"/>
      <c r="H2" s="310" t="s">
        <v>47</v>
      </c>
      <c r="I2" s="310" t="s">
        <v>34</v>
      </c>
    </row>
    <row r="3" spans="1:10" x14ac:dyDescent="0.3">
      <c r="A3" s="63" t="s">
        <v>159</v>
      </c>
      <c r="B3" s="112" t="s">
        <v>160</v>
      </c>
      <c r="C3" s="74"/>
      <c r="D3" s="63"/>
      <c r="E3" s="304"/>
      <c r="F3" s="312"/>
      <c r="G3" s="312"/>
      <c r="H3" s="312"/>
      <c r="I3" s="312"/>
      <c r="J3" s="363"/>
    </row>
    <row r="4" spans="1:10" x14ac:dyDescent="0.3">
      <c r="A4" s="75"/>
      <c r="B4" s="22" t="s">
        <v>12</v>
      </c>
      <c r="C4" s="68"/>
      <c r="D4" s="75"/>
      <c r="E4" s="305"/>
      <c r="F4" s="317"/>
      <c r="G4" s="311"/>
      <c r="H4" s="311"/>
      <c r="I4" s="311"/>
      <c r="J4" s="363"/>
    </row>
    <row r="5" spans="1:10" ht="28.8" x14ac:dyDescent="0.3">
      <c r="A5" s="75" t="s">
        <v>161</v>
      </c>
      <c r="B5" s="22" t="s">
        <v>162</v>
      </c>
      <c r="C5" s="68" t="s">
        <v>49</v>
      </c>
      <c r="D5" s="75">
        <v>1</v>
      </c>
      <c r="E5" s="305"/>
      <c r="F5" s="317"/>
      <c r="G5" s="311"/>
      <c r="H5" s="311"/>
      <c r="I5" s="311">
        <f>H5*D5</f>
        <v>0</v>
      </c>
      <c r="J5" s="363"/>
    </row>
    <row r="6" spans="1:10" x14ac:dyDescent="0.3">
      <c r="A6" s="75"/>
      <c r="B6" s="22" t="s">
        <v>12</v>
      </c>
      <c r="C6" s="68"/>
      <c r="D6" s="75"/>
      <c r="E6" s="305"/>
      <c r="F6" s="317"/>
      <c r="G6" s="311"/>
      <c r="H6" s="311"/>
      <c r="I6" s="311"/>
      <c r="J6" s="363"/>
    </row>
    <row r="7" spans="1:10" x14ac:dyDescent="0.3">
      <c r="A7" s="75" t="s">
        <v>163</v>
      </c>
      <c r="B7" s="22" t="s">
        <v>164</v>
      </c>
      <c r="C7" s="68" t="s">
        <v>3</v>
      </c>
      <c r="D7" s="75">
        <v>6</v>
      </c>
      <c r="E7" s="305"/>
      <c r="F7" s="317"/>
      <c r="G7" s="311"/>
      <c r="H7" s="311"/>
      <c r="I7" s="311">
        <f>H7*D7</f>
        <v>0</v>
      </c>
      <c r="J7" s="363"/>
    </row>
    <row r="8" spans="1:10" x14ac:dyDescent="0.3">
      <c r="A8" s="75"/>
      <c r="B8" s="22"/>
      <c r="C8" s="68"/>
      <c r="D8" s="75"/>
      <c r="E8" s="207"/>
      <c r="F8" s="107"/>
      <c r="G8" s="195"/>
      <c r="H8" s="311"/>
      <c r="I8" s="311"/>
      <c r="J8" s="50">
        <f>SUM(I4:I8)</f>
        <v>0</v>
      </c>
    </row>
    <row r="9" spans="1:10" ht="28.8" x14ac:dyDescent="0.3">
      <c r="A9" s="63" t="s">
        <v>149</v>
      </c>
      <c r="B9" s="74" t="s">
        <v>150</v>
      </c>
      <c r="C9" s="74"/>
      <c r="D9" s="63"/>
      <c r="E9" s="103"/>
      <c r="F9" s="106"/>
      <c r="G9" s="106"/>
      <c r="H9" s="312"/>
      <c r="I9" s="312"/>
    </row>
    <row r="10" spans="1:10" x14ac:dyDescent="0.3">
      <c r="A10" s="75"/>
      <c r="B10" s="22"/>
      <c r="C10" s="68"/>
      <c r="D10" s="75"/>
      <c r="E10" s="104"/>
      <c r="F10" s="107"/>
      <c r="G10" s="195"/>
      <c r="H10" s="311"/>
      <c r="I10" s="311"/>
    </row>
    <row r="11" spans="1:10" x14ac:dyDescent="0.3">
      <c r="A11" s="75" t="s">
        <v>151</v>
      </c>
      <c r="B11" s="22" t="s">
        <v>152</v>
      </c>
      <c r="C11" s="68"/>
      <c r="D11" s="75"/>
      <c r="E11" s="104"/>
      <c r="F11" s="107"/>
      <c r="G11" s="195"/>
      <c r="H11" s="311"/>
      <c r="I11" s="311"/>
    </row>
    <row r="12" spans="1:10" x14ac:dyDescent="0.3">
      <c r="A12" s="75"/>
      <c r="B12" s="22"/>
      <c r="C12" s="68"/>
      <c r="D12" s="75"/>
      <c r="E12" s="104"/>
      <c r="F12" s="107"/>
      <c r="G12" s="195"/>
      <c r="H12" s="311"/>
      <c r="I12" s="311"/>
    </row>
    <row r="13" spans="1:10" x14ac:dyDescent="0.3">
      <c r="A13" s="75" t="s">
        <v>155</v>
      </c>
      <c r="B13" s="22" t="s">
        <v>153</v>
      </c>
      <c r="C13" s="68" t="s">
        <v>48</v>
      </c>
      <c r="D13" s="75">
        <v>1</v>
      </c>
      <c r="E13" s="104"/>
      <c r="F13" s="107"/>
      <c r="G13" s="229"/>
      <c r="H13" s="311"/>
      <c r="I13" s="311">
        <f>H13*D13</f>
        <v>0</v>
      </c>
      <c r="J13" s="254">
        <f>SUM(I20:I44)*0.15</f>
        <v>12000</v>
      </c>
    </row>
    <row r="14" spans="1:10" x14ac:dyDescent="0.3">
      <c r="A14" s="75"/>
      <c r="B14" s="22"/>
      <c r="C14" s="68"/>
      <c r="D14" s="75"/>
      <c r="E14" s="104"/>
      <c r="F14" s="107"/>
      <c r="G14" s="195"/>
      <c r="H14" s="311"/>
      <c r="I14" s="311"/>
    </row>
    <row r="15" spans="1:10" x14ac:dyDescent="0.3">
      <c r="A15" s="75" t="s">
        <v>154</v>
      </c>
      <c r="B15" s="22" t="s">
        <v>156</v>
      </c>
      <c r="C15" s="68" t="s">
        <v>48</v>
      </c>
      <c r="D15" s="75">
        <v>1</v>
      </c>
      <c r="E15" s="104"/>
      <c r="F15" s="107"/>
      <c r="G15" s="195"/>
      <c r="H15" s="311"/>
      <c r="I15" s="311">
        <f>H15*D15</f>
        <v>0</v>
      </c>
    </row>
    <row r="16" spans="1:10" x14ac:dyDescent="0.3">
      <c r="A16" s="75"/>
      <c r="B16" s="22"/>
      <c r="C16" s="68"/>
      <c r="D16" s="75"/>
      <c r="E16" s="104"/>
      <c r="F16" s="107"/>
      <c r="G16" s="195"/>
      <c r="H16" s="311"/>
      <c r="I16" s="311"/>
    </row>
    <row r="17" spans="1:10" x14ac:dyDescent="0.3">
      <c r="A17" s="75" t="s">
        <v>157</v>
      </c>
      <c r="B17" s="22" t="s">
        <v>158</v>
      </c>
      <c r="C17" s="68" t="s">
        <v>3</v>
      </c>
      <c r="D17" s="75">
        <v>6</v>
      </c>
      <c r="E17" s="104"/>
      <c r="F17" s="107"/>
      <c r="G17" s="229"/>
      <c r="H17" s="311"/>
      <c r="I17" s="311">
        <f>H17*D17</f>
        <v>0</v>
      </c>
      <c r="J17" s="50">
        <f>J13/2</f>
        <v>6000</v>
      </c>
    </row>
    <row r="18" spans="1:10" x14ac:dyDescent="0.3">
      <c r="A18" s="75"/>
      <c r="B18" s="22"/>
      <c r="C18" s="68"/>
      <c r="D18" s="75"/>
      <c r="E18" s="207"/>
      <c r="F18" s="107"/>
      <c r="G18" s="195"/>
      <c r="H18" s="311"/>
      <c r="I18" s="311"/>
      <c r="J18" s="50">
        <f>SUM(I10:I18)</f>
        <v>0</v>
      </c>
    </row>
    <row r="19" spans="1:10" s="163" customFormat="1" x14ac:dyDescent="0.3">
      <c r="A19" s="147" t="s">
        <v>770</v>
      </c>
      <c r="B19" s="115" t="s">
        <v>771</v>
      </c>
      <c r="C19" s="74"/>
      <c r="D19" s="63"/>
      <c r="E19" s="103"/>
      <c r="F19" s="106"/>
      <c r="G19" s="235"/>
      <c r="H19" s="103"/>
      <c r="I19" s="399"/>
    </row>
    <row r="20" spans="1:10" s="206" customFormat="1" x14ac:dyDescent="0.3">
      <c r="A20" s="203"/>
      <c r="B20" s="204"/>
      <c r="C20" s="205"/>
      <c r="D20" s="188"/>
      <c r="E20" s="150"/>
      <c r="F20" s="151"/>
      <c r="G20" s="348"/>
      <c r="H20" s="150"/>
      <c r="I20" s="400"/>
    </row>
    <row r="21" spans="1:10" s="163" customFormat="1" x14ac:dyDescent="0.3">
      <c r="A21" s="203" t="s">
        <v>976</v>
      </c>
      <c r="B21" s="204" t="s">
        <v>977</v>
      </c>
      <c r="C21" s="205"/>
      <c r="D21" s="188"/>
      <c r="E21" s="150"/>
      <c r="F21" s="151"/>
      <c r="G21" s="348"/>
      <c r="H21" s="150"/>
      <c r="I21" s="401"/>
    </row>
    <row r="22" spans="1:10" s="206" customFormat="1" x14ac:dyDescent="0.3">
      <c r="A22" s="203"/>
      <c r="B22" s="204"/>
      <c r="C22" s="205"/>
      <c r="D22" s="188"/>
      <c r="E22" s="150"/>
      <c r="F22" s="151"/>
      <c r="G22" s="348"/>
      <c r="H22" s="150"/>
      <c r="I22" s="400"/>
    </row>
    <row r="23" spans="1:10" ht="28.8" x14ac:dyDescent="0.3">
      <c r="A23" s="190" t="s">
        <v>978</v>
      </c>
      <c r="B23" s="78" t="s">
        <v>979</v>
      </c>
      <c r="C23" s="79" t="s">
        <v>913</v>
      </c>
      <c r="D23" s="75">
        <v>20000</v>
      </c>
      <c r="E23" s="104">
        <v>4</v>
      </c>
      <c r="F23" s="107">
        <f>E23*D23</f>
        <v>80000</v>
      </c>
      <c r="G23" s="195"/>
      <c r="H23" s="104"/>
      <c r="I23" s="311">
        <f>H23*D23</f>
        <v>0</v>
      </c>
    </row>
    <row r="24" spans="1:10" x14ac:dyDescent="0.3">
      <c r="A24" s="190"/>
      <c r="B24" s="78"/>
      <c r="C24" s="79"/>
      <c r="D24" s="75"/>
      <c r="E24" s="104"/>
      <c r="F24" s="107"/>
      <c r="G24" s="195"/>
      <c r="H24" s="104"/>
      <c r="I24" s="311"/>
    </row>
    <row r="25" spans="1:10" ht="28.8" x14ac:dyDescent="0.3">
      <c r="A25" s="190" t="s">
        <v>980</v>
      </c>
      <c r="B25" s="78" t="s">
        <v>981</v>
      </c>
      <c r="C25" s="79" t="s">
        <v>913</v>
      </c>
      <c r="D25" s="75">
        <v>10000</v>
      </c>
      <c r="E25" s="104">
        <v>4</v>
      </c>
      <c r="F25" s="107">
        <f>E25*D25</f>
        <v>40000</v>
      </c>
      <c r="G25" s="195"/>
      <c r="H25" s="104"/>
      <c r="I25" s="311">
        <v>80000</v>
      </c>
    </row>
    <row r="26" spans="1:10" x14ac:dyDescent="0.3">
      <c r="A26" s="190"/>
      <c r="B26" s="78"/>
      <c r="C26" s="79"/>
      <c r="D26" s="75"/>
      <c r="E26" s="104"/>
      <c r="F26" s="107"/>
      <c r="G26" s="195"/>
      <c r="H26" s="104"/>
      <c r="I26" s="311"/>
    </row>
    <row r="27" spans="1:10" ht="28.8" x14ac:dyDescent="0.3">
      <c r="A27" s="190" t="s">
        <v>982</v>
      </c>
      <c r="B27" s="78" t="s">
        <v>983</v>
      </c>
      <c r="C27" s="79" t="s">
        <v>913</v>
      </c>
      <c r="D27" s="75">
        <v>5000</v>
      </c>
      <c r="E27" s="104">
        <v>20</v>
      </c>
      <c r="F27" s="107">
        <f>E27*D27</f>
        <v>100000</v>
      </c>
      <c r="G27" s="195"/>
      <c r="H27" s="104"/>
      <c r="I27" s="311">
        <f t="shared" ref="I27:I43" si="0">H27*D27</f>
        <v>0</v>
      </c>
    </row>
    <row r="28" spans="1:10" s="206" customFormat="1" x14ac:dyDescent="0.3">
      <c r="A28" s="203"/>
      <c r="B28" s="204"/>
      <c r="C28" s="205"/>
      <c r="D28" s="188"/>
      <c r="E28" s="150"/>
      <c r="F28" s="151"/>
      <c r="G28" s="348"/>
      <c r="H28" s="150"/>
      <c r="I28" s="311"/>
    </row>
    <row r="29" spans="1:10" s="100" customFormat="1" x14ac:dyDescent="0.3">
      <c r="A29" s="80" t="s">
        <v>201</v>
      </c>
      <c r="B29" s="21" t="s">
        <v>202</v>
      </c>
      <c r="C29" s="68"/>
      <c r="D29" s="75"/>
      <c r="E29" s="104"/>
      <c r="F29" s="107"/>
      <c r="G29" s="195"/>
      <c r="H29" s="104"/>
      <c r="I29" s="311"/>
    </row>
    <row r="30" spans="1:10" s="100" customFormat="1" x14ac:dyDescent="0.3">
      <c r="A30" s="80"/>
      <c r="B30" s="21"/>
      <c r="C30" s="68"/>
      <c r="D30" s="75"/>
      <c r="E30" s="104"/>
      <c r="F30" s="107"/>
      <c r="G30" s="195"/>
      <c r="H30" s="104"/>
      <c r="I30" s="311"/>
    </row>
    <row r="31" spans="1:10" ht="28.8" x14ac:dyDescent="0.3">
      <c r="A31" s="102" t="s">
        <v>203</v>
      </c>
      <c r="B31" s="21" t="s">
        <v>204</v>
      </c>
      <c r="C31" s="68"/>
      <c r="D31" s="75"/>
      <c r="E31" s="104"/>
      <c r="F31" s="107"/>
      <c r="G31" s="195"/>
      <c r="H31" s="104"/>
      <c r="I31" s="311"/>
    </row>
    <row r="32" spans="1:10" x14ac:dyDescent="0.3">
      <c r="A32" s="102"/>
      <c r="B32" s="21"/>
      <c r="C32" s="68"/>
      <c r="D32" s="75"/>
      <c r="E32" s="104"/>
      <c r="F32" s="107"/>
      <c r="G32" s="195"/>
      <c r="H32" s="104"/>
      <c r="I32" s="311"/>
    </row>
    <row r="33" spans="1:10" x14ac:dyDescent="0.3">
      <c r="A33" s="102" t="s">
        <v>205</v>
      </c>
      <c r="B33" s="21" t="s">
        <v>206</v>
      </c>
      <c r="C33" s="68" t="s">
        <v>18</v>
      </c>
      <c r="D33" s="75">
        <v>500000</v>
      </c>
      <c r="E33" s="104">
        <v>2</v>
      </c>
      <c r="F33" s="107">
        <f>D33*E33</f>
        <v>1000000</v>
      </c>
      <c r="G33" s="195"/>
      <c r="H33" s="104"/>
      <c r="I33" s="311">
        <f t="shared" si="0"/>
        <v>0</v>
      </c>
    </row>
    <row r="34" spans="1:10" x14ac:dyDescent="0.3">
      <c r="A34" s="102"/>
      <c r="B34" s="21"/>
      <c r="C34" s="68"/>
      <c r="D34" s="75"/>
      <c r="E34" s="104"/>
      <c r="F34" s="107"/>
      <c r="G34" s="195"/>
      <c r="H34" s="104"/>
      <c r="I34" s="311"/>
    </row>
    <row r="35" spans="1:10" x14ac:dyDescent="0.3">
      <c r="A35" s="102" t="s">
        <v>207</v>
      </c>
      <c r="B35" s="21" t="s">
        <v>208</v>
      </c>
      <c r="C35" s="68" t="s">
        <v>18</v>
      </c>
      <c r="D35" s="75">
        <v>500000</v>
      </c>
      <c r="E35" s="104">
        <v>2</v>
      </c>
      <c r="F35" s="107">
        <f>D35*E35</f>
        <v>1000000</v>
      </c>
      <c r="G35" s="195"/>
      <c r="H35" s="104"/>
      <c r="I35" s="311">
        <f t="shared" si="0"/>
        <v>0</v>
      </c>
    </row>
    <row r="36" spans="1:10" x14ac:dyDescent="0.3">
      <c r="A36" s="102"/>
      <c r="B36" s="21"/>
      <c r="C36" s="68"/>
      <c r="D36" s="75"/>
      <c r="E36" s="104"/>
      <c r="F36" s="107"/>
      <c r="G36" s="195"/>
      <c r="H36" s="104"/>
      <c r="I36" s="311"/>
    </row>
    <row r="37" spans="1:10" s="100" customFormat="1" ht="28.8" x14ac:dyDescent="0.3">
      <c r="A37" s="102" t="s">
        <v>209</v>
      </c>
      <c r="B37" s="21" t="s">
        <v>210</v>
      </c>
      <c r="C37" s="68"/>
      <c r="D37" s="75"/>
      <c r="E37" s="104"/>
      <c r="F37" s="107"/>
      <c r="G37" s="195"/>
      <c r="H37" s="104"/>
      <c r="I37" s="311"/>
    </row>
    <row r="38" spans="1:10" x14ac:dyDescent="0.3">
      <c r="A38" s="102"/>
      <c r="B38" s="21"/>
      <c r="C38" s="68"/>
      <c r="D38" s="75"/>
      <c r="E38" s="104"/>
      <c r="F38" s="107"/>
      <c r="G38" s="195"/>
      <c r="H38" s="104"/>
      <c r="I38" s="311"/>
    </row>
    <row r="39" spans="1:10" ht="28.8" x14ac:dyDescent="0.3">
      <c r="A39" s="102" t="s">
        <v>211</v>
      </c>
      <c r="B39" s="21" t="s">
        <v>212</v>
      </c>
      <c r="C39" s="68" t="s">
        <v>18</v>
      </c>
      <c r="D39" s="75">
        <v>8250</v>
      </c>
      <c r="E39" s="104">
        <v>2</v>
      </c>
      <c r="F39" s="107">
        <f>E39*D39</f>
        <v>16500</v>
      </c>
      <c r="G39" s="195"/>
      <c r="H39" s="104"/>
      <c r="I39" s="311">
        <f t="shared" si="0"/>
        <v>0</v>
      </c>
    </row>
    <row r="40" spans="1:10" x14ac:dyDescent="0.3">
      <c r="A40" s="102"/>
      <c r="B40" s="21"/>
      <c r="C40" s="68"/>
      <c r="D40" s="75"/>
      <c r="E40" s="207"/>
      <c r="F40" s="107"/>
      <c r="G40" s="195"/>
      <c r="H40" s="207"/>
      <c r="I40" s="311"/>
    </row>
    <row r="41" spans="1:10" x14ac:dyDescent="0.3">
      <c r="A41" s="102" t="s">
        <v>213</v>
      </c>
      <c r="B41" s="21" t="s">
        <v>214</v>
      </c>
      <c r="C41" s="68" t="s">
        <v>18</v>
      </c>
      <c r="D41" s="75">
        <v>382500</v>
      </c>
      <c r="E41" s="104">
        <v>3</v>
      </c>
      <c r="F41" s="107">
        <f>E41*D41</f>
        <v>1147500</v>
      </c>
      <c r="G41" s="195"/>
      <c r="H41" s="104"/>
      <c r="I41" s="311">
        <f t="shared" si="0"/>
        <v>0</v>
      </c>
    </row>
    <row r="42" spans="1:10" x14ac:dyDescent="0.3">
      <c r="A42" s="102"/>
      <c r="B42" s="21"/>
      <c r="C42" s="68"/>
      <c r="D42" s="75"/>
      <c r="E42" s="207"/>
      <c r="F42" s="107"/>
      <c r="G42" s="195"/>
      <c r="H42" s="207"/>
      <c r="I42" s="311"/>
    </row>
    <row r="43" spans="1:10" x14ac:dyDescent="0.3">
      <c r="A43" s="102" t="s">
        <v>215</v>
      </c>
      <c r="B43" s="21" t="s">
        <v>216</v>
      </c>
      <c r="C43" s="68" t="s">
        <v>18</v>
      </c>
      <c r="D43" s="75">
        <v>2000</v>
      </c>
      <c r="E43" s="207">
        <v>4</v>
      </c>
      <c r="F43" s="107">
        <f>E43*D43</f>
        <v>8000</v>
      </c>
      <c r="G43" s="195"/>
      <c r="H43" s="207"/>
      <c r="I43" s="311">
        <f t="shared" si="0"/>
        <v>0</v>
      </c>
    </row>
    <row r="44" spans="1:10" x14ac:dyDescent="0.3">
      <c r="A44" s="102"/>
      <c r="B44" s="208"/>
      <c r="C44" s="68"/>
      <c r="D44" s="75"/>
      <c r="E44" s="207"/>
      <c r="F44" s="107"/>
      <c r="G44" s="195"/>
      <c r="H44" s="207"/>
      <c r="I44" s="311"/>
      <c r="J44" s="254">
        <f>SUM(I20:I44)</f>
        <v>80000</v>
      </c>
    </row>
    <row r="45" spans="1:10" x14ac:dyDescent="0.3">
      <c r="A45" s="475" t="s">
        <v>61</v>
      </c>
      <c r="B45" s="476"/>
      <c r="C45" s="476"/>
      <c r="D45" s="476"/>
      <c r="E45" s="477"/>
      <c r="F45" s="160">
        <f>SUM(F10:F44)</f>
        <v>3392000</v>
      </c>
      <c r="G45" s="159"/>
      <c r="H45" s="310"/>
      <c r="I45" s="359">
        <f>SUM(I4:I44)</f>
        <v>80000</v>
      </c>
    </row>
    <row r="46" spans="1:10" x14ac:dyDescent="0.3">
      <c r="A46" s="88"/>
      <c r="B46" s="24"/>
      <c r="C46" s="91"/>
      <c r="D46" s="88"/>
      <c r="I46" s="308"/>
    </row>
    <row r="47" spans="1:10" x14ac:dyDescent="0.3">
      <c r="A47" s="88"/>
      <c r="B47" s="489" t="s">
        <v>36</v>
      </c>
      <c r="C47" s="489"/>
      <c r="D47" s="489"/>
      <c r="E47" s="489"/>
      <c r="F47" s="153">
        <f>F45</f>
        <v>3392000</v>
      </c>
      <c r="I47" s="308">
        <f>I45</f>
        <v>80000</v>
      </c>
    </row>
    <row r="48" spans="1:10" x14ac:dyDescent="0.3">
      <c r="B48" s="489" t="s">
        <v>80</v>
      </c>
      <c r="C48" s="489"/>
      <c r="D48" s="489"/>
      <c r="E48" s="489"/>
      <c r="F48" s="153">
        <f>ROUNDUP(F47*0.1,2)</f>
        <v>339200</v>
      </c>
      <c r="I48" s="308">
        <f>ROUNDUP(I47*0.1,2)</f>
        <v>8000</v>
      </c>
    </row>
    <row r="49" spans="2:9" x14ac:dyDescent="0.3">
      <c r="B49" s="489" t="s">
        <v>37</v>
      </c>
      <c r="C49" s="489"/>
      <c r="D49" s="489"/>
      <c r="E49" s="489"/>
      <c r="F49" s="153">
        <f>ROUNDUP(F47+F48,2)</f>
        <v>3731200</v>
      </c>
      <c r="I49" s="308">
        <f>ROUNDUP(I47+I48,2)</f>
        <v>88000</v>
      </c>
    </row>
    <row r="50" spans="2:9" x14ac:dyDescent="0.3">
      <c r="B50" s="489" t="s">
        <v>144</v>
      </c>
      <c r="C50" s="489"/>
      <c r="D50" s="489"/>
      <c r="E50" s="489"/>
      <c r="F50" s="153">
        <f>ROUNDUP(F49*0.08,2)</f>
        <v>298496</v>
      </c>
      <c r="I50" s="308">
        <f>ROUNDUP(I49*0.08,2)</f>
        <v>7040</v>
      </c>
    </row>
    <row r="51" spans="2:9" x14ac:dyDescent="0.3">
      <c r="B51" s="489" t="s">
        <v>38</v>
      </c>
      <c r="C51" s="489"/>
      <c r="D51" s="489"/>
      <c r="E51" s="489"/>
      <c r="F51" s="153">
        <f>ROUNDUP(F49+F50,2)</f>
        <v>4029696</v>
      </c>
      <c r="I51" s="308">
        <f>ROUNDUP(I49+I50,2)</f>
        <v>95040</v>
      </c>
    </row>
    <row r="52" spans="2:9" x14ac:dyDescent="0.3">
      <c r="B52" s="489" t="s">
        <v>39</v>
      </c>
      <c r="C52" s="489"/>
      <c r="D52" s="489"/>
      <c r="E52" s="489"/>
      <c r="F52" s="153">
        <f>ROUNDUP(F51*0.15,2)</f>
        <v>604454.40000000002</v>
      </c>
      <c r="I52" s="308">
        <f>ROUNDUP(I51*0.15,2)</f>
        <v>14256</v>
      </c>
    </row>
    <row r="53" spans="2:9" x14ac:dyDescent="0.3">
      <c r="B53" s="489" t="s">
        <v>40</v>
      </c>
      <c r="C53" s="489"/>
      <c r="D53" s="489"/>
      <c r="E53" s="489"/>
      <c r="F53" s="153">
        <f>ROUNDUP(F51+F52,2)</f>
        <v>4634150.4000000004</v>
      </c>
      <c r="I53" s="308">
        <f>ROUNDUP(I51+I52,2)</f>
        <v>109296</v>
      </c>
    </row>
    <row r="54" spans="2:9" x14ac:dyDescent="0.3">
      <c r="B54" s="489"/>
      <c r="C54" s="489"/>
      <c r="D54" s="489"/>
      <c r="E54" s="489"/>
    </row>
    <row r="55" spans="2:9" x14ac:dyDescent="0.3">
      <c r="B55" s="489"/>
      <c r="C55" s="489"/>
      <c r="D55" s="489"/>
      <c r="E55" s="489"/>
    </row>
    <row r="56" spans="2:9" x14ac:dyDescent="0.3">
      <c r="B56" s="489"/>
      <c r="C56" s="489"/>
      <c r="D56" s="489"/>
      <c r="E56" s="489"/>
    </row>
    <row r="57" spans="2:9" x14ac:dyDescent="0.3">
      <c r="B57" s="489"/>
      <c r="C57" s="489"/>
      <c r="D57" s="489"/>
      <c r="E57" s="489"/>
    </row>
    <row r="58" spans="2:9" x14ac:dyDescent="0.3">
      <c r="B58" s="489"/>
      <c r="C58" s="489"/>
      <c r="D58" s="489"/>
      <c r="E58" s="489"/>
    </row>
    <row r="59" spans="2:9" x14ac:dyDescent="0.3">
      <c r="B59" s="489"/>
      <c r="C59" s="489"/>
      <c r="D59" s="489"/>
      <c r="E59" s="489"/>
    </row>
    <row r="62" spans="2:9" x14ac:dyDescent="0.3">
      <c r="B62" s="488"/>
      <c r="C62" s="488"/>
      <c r="D62" s="488"/>
      <c r="E62" s="488"/>
    </row>
    <row r="63" spans="2:9" x14ac:dyDescent="0.3">
      <c r="B63" s="488"/>
      <c r="C63" s="488"/>
      <c r="D63" s="488"/>
      <c r="E63" s="488"/>
      <c r="F63" s="210"/>
    </row>
  </sheetData>
  <mergeCells count="16">
    <mergeCell ref="A45:E45"/>
    <mergeCell ref="B47:E47"/>
    <mergeCell ref="B48:E48"/>
    <mergeCell ref="B49:E49"/>
    <mergeCell ref="B63:E63"/>
    <mergeCell ref="B50:E50"/>
    <mergeCell ref="B51:E51"/>
    <mergeCell ref="B52:E52"/>
    <mergeCell ref="B53:E53"/>
    <mergeCell ref="B54:E54"/>
    <mergeCell ref="B55:E55"/>
    <mergeCell ref="B56:E56"/>
    <mergeCell ref="B57:E57"/>
    <mergeCell ref="B58:E58"/>
    <mergeCell ref="B59:E59"/>
    <mergeCell ref="B62:E62"/>
  </mergeCells>
  <pageMargins left="0.23622047244094491" right="0.23622047244094491" top="0.74803149606299213" bottom="0.74803149606299213" header="0.31496062992125984" footer="0.31496062992125984"/>
  <pageSetup paperSize="9" scale="86" orientation="portrait" r:id="rId1"/>
  <headerFooter>
    <oddHeader>&amp;LKWAZULU-NATAL DEPARTMENT OF TRANSPORT
UPGRADE OF DISTRICT ROAD D77 FROM KM 0.0 TO KM 5.0&amp;RCPG 6
GRADE 4</oddHeader>
    <oddFooter>Page &amp;P</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50C43A-5B4C-4AAF-AC61-790FDDF0BBAC}">
  <sheetPr>
    <pageSetUpPr fitToPage="1"/>
  </sheetPr>
  <dimension ref="A1:K89"/>
  <sheetViews>
    <sheetView view="pageBreakPreview" topLeftCell="A14" zoomScale="80" zoomScaleNormal="100" zoomScaleSheetLayoutView="80" workbookViewId="0">
      <selection activeCell="H99" sqref="H99"/>
    </sheetView>
  </sheetViews>
  <sheetFormatPr defaultColWidth="8.88671875" defaultRowHeight="14.4" x14ac:dyDescent="0.3"/>
  <cols>
    <col min="1" max="1" width="9.33203125" style="156" customWidth="1"/>
    <col min="2" max="2" width="57.88671875" style="201" customWidth="1"/>
    <col min="3" max="3" width="6.6640625" style="90" customWidth="1"/>
    <col min="4" max="4" width="12.88671875" style="43" bestFit="1" customWidth="1"/>
    <col min="5" max="5" width="15.5546875" style="218" hidden="1" customWidth="1"/>
    <col min="6" max="6" width="17.6640625" style="114" hidden="1" customWidth="1"/>
    <col min="7" max="7" width="16.44140625" style="50" hidden="1" customWidth="1"/>
    <col min="8" max="8" width="15.44140625" style="306" bestFit="1" customWidth="1"/>
    <col min="9" max="10" width="14.88671875" style="306" bestFit="1" customWidth="1"/>
    <col min="11" max="11" width="14.88671875" style="50" bestFit="1" customWidth="1"/>
    <col min="12" max="16384" width="8.88671875" style="50"/>
  </cols>
  <sheetData>
    <row r="1" spans="1:10" x14ac:dyDescent="0.3">
      <c r="A1" s="297" t="s">
        <v>1198</v>
      </c>
      <c r="B1" s="298"/>
      <c r="C1" s="299"/>
      <c r="D1" s="300"/>
      <c r="E1" s="301"/>
      <c r="F1" s="302"/>
    </row>
    <row r="2" spans="1:10" x14ac:dyDescent="0.3">
      <c r="A2" s="71" t="s">
        <v>44</v>
      </c>
      <c r="B2" s="23" t="s">
        <v>45</v>
      </c>
      <c r="C2" s="72" t="s">
        <v>46</v>
      </c>
      <c r="D2" s="71" t="s">
        <v>43</v>
      </c>
      <c r="E2" s="212" t="s">
        <v>47</v>
      </c>
      <c r="F2" s="213" t="s">
        <v>34</v>
      </c>
      <c r="G2" s="159"/>
      <c r="H2" s="314" t="s">
        <v>47</v>
      </c>
      <c r="I2" s="314" t="s">
        <v>34</v>
      </c>
    </row>
    <row r="3" spans="1:10" x14ac:dyDescent="0.3">
      <c r="A3" s="63" t="s">
        <v>159</v>
      </c>
      <c r="B3" s="112" t="s">
        <v>160</v>
      </c>
      <c r="C3" s="74"/>
      <c r="D3" s="63"/>
      <c r="E3" s="304"/>
      <c r="F3" s="312"/>
      <c r="G3" s="312"/>
      <c r="H3" s="312"/>
      <c r="I3" s="312"/>
    </row>
    <row r="4" spans="1:10" x14ac:dyDescent="0.3">
      <c r="A4" s="75"/>
      <c r="B4" s="22" t="s">
        <v>12</v>
      </c>
      <c r="C4" s="68"/>
      <c r="D4" s="75"/>
      <c r="E4" s="305"/>
      <c r="F4" s="317"/>
      <c r="G4" s="311"/>
      <c r="H4" s="311"/>
      <c r="I4" s="311"/>
    </row>
    <row r="5" spans="1:10" ht="28.8" x14ac:dyDescent="0.3">
      <c r="A5" s="75" t="s">
        <v>161</v>
      </c>
      <c r="B5" s="22" t="s">
        <v>162</v>
      </c>
      <c r="C5" s="68" t="s">
        <v>49</v>
      </c>
      <c r="D5" s="75">
        <v>1</v>
      </c>
      <c r="E5" s="305"/>
      <c r="F5" s="317"/>
      <c r="G5" s="311"/>
      <c r="H5" s="311"/>
      <c r="I5" s="311">
        <f>H5*D5</f>
        <v>0</v>
      </c>
    </row>
    <row r="6" spans="1:10" x14ac:dyDescent="0.3">
      <c r="A6" s="75"/>
      <c r="B6" s="22" t="s">
        <v>12</v>
      </c>
      <c r="C6" s="68"/>
      <c r="D6" s="75"/>
      <c r="E6" s="305"/>
      <c r="F6" s="317"/>
      <c r="G6" s="311"/>
      <c r="H6" s="311"/>
      <c r="I6" s="311"/>
    </row>
    <row r="7" spans="1:10" x14ac:dyDescent="0.3">
      <c r="A7" s="75" t="s">
        <v>163</v>
      </c>
      <c r="B7" s="22" t="s">
        <v>164</v>
      </c>
      <c r="C7" s="68" t="s">
        <v>3</v>
      </c>
      <c r="D7" s="75">
        <v>10</v>
      </c>
      <c r="E7" s="305"/>
      <c r="F7" s="317"/>
      <c r="G7" s="311"/>
      <c r="H7" s="311"/>
      <c r="I7" s="311">
        <f>H7*D7</f>
        <v>0</v>
      </c>
    </row>
    <row r="8" spans="1:10" x14ac:dyDescent="0.3">
      <c r="A8" s="75"/>
      <c r="B8" s="22"/>
      <c r="C8" s="68"/>
      <c r="D8" s="75"/>
      <c r="E8" s="101"/>
      <c r="F8" s="69"/>
      <c r="G8" s="195"/>
      <c r="H8" s="355"/>
      <c r="I8" s="355"/>
      <c r="J8" s="306">
        <f>SUM(I4:I8)</f>
        <v>0</v>
      </c>
    </row>
    <row r="9" spans="1:10" ht="28.8" x14ac:dyDescent="0.3">
      <c r="A9" s="63" t="s">
        <v>149</v>
      </c>
      <c r="B9" s="74" t="s">
        <v>150</v>
      </c>
      <c r="C9" s="74"/>
      <c r="D9" s="63"/>
      <c r="E9" s="103"/>
      <c r="F9" s="106"/>
      <c r="G9" s="106"/>
      <c r="H9" s="312"/>
      <c r="I9" s="312"/>
    </row>
    <row r="10" spans="1:10" x14ac:dyDescent="0.3">
      <c r="A10" s="75"/>
      <c r="B10" s="22"/>
      <c r="C10" s="68"/>
      <c r="D10" s="75"/>
      <c r="E10" s="104"/>
      <c r="F10" s="107"/>
      <c r="G10" s="195"/>
      <c r="H10" s="355"/>
      <c r="I10" s="355"/>
    </row>
    <row r="11" spans="1:10" x14ac:dyDescent="0.3">
      <c r="A11" s="75" t="s">
        <v>151</v>
      </c>
      <c r="B11" s="22" t="s">
        <v>152</v>
      </c>
      <c r="C11" s="68"/>
      <c r="D11" s="75"/>
      <c r="E11" s="104"/>
      <c r="F11" s="107"/>
      <c r="G11" s="195"/>
      <c r="H11" s="355"/>
      <c r="I11" s="355"/>
    </row>
    <row r="12" spans="1:10" x14ac:dyDescent="0.3">
      <c r="A12" s="75"/>
      <c r="B12" s="22"/>
      <c r="C12" s="68"/>
      <c r="D12" s="75"/>
      <c r="E12" s="104"/>
      <c r="F12" s="107"/>
      <c r="G12" s="195"/>
      <c r="H12" s="355"/>
      <c r="I12" s="355"/>
    </row>
    <row r="13" spans="1:10" x14ac:dyDescent="0.3">
      <c r="A13" s="75" t="s">
        <v>155</v>
      </c>
      <c r="B13" s="22" t="s">
        <v>153</v>
      </c>
      <c r="C13" s="68" t="s">
        <v>48</v>
      </c>
      <c r="D13" s="75">
        <v>1</v>
      </c>
      <c r="E13" s="104"/>
      <c r="F13" s="107"/>
      <c r="G13" s="229"/>
      <c r="H13" s="355"/>
      <c r="I13" s="355">
        <f>H13*D13</f>
        <v>0</v>
      </c>
      <c r="J13" s="306">
        <f>SUM(I22:I68)*0.15</f>
        <v>0</v>
      </c>
    </row>
    <row r="14" spans="1:10" x14ac:dyDescent="0.3">
      <c r="A14" s="75"/>
      <c r="B14" s="22"/>
      <c r="C14" s="68"/>
      <c r="D14" s="75"/>
      <c r="E14" s="104"/>
      <c r="F14" s="107"/>
      <c r="G14" s="195"/>
      <c r="H14" s="355"/>
      <c r="I14" s="355"/>
    </row>
    <row r="15" spans="1:10" x14ac:dyDescent="0.3">
      <c r="A15" s="75" t="s">
        <v>154</v>
      </c>
      <c r="B15" s="22" t="s">
        <v>156</v>
      </c>
      <c r="C15" s="68" t="s">
        <v>48</v>
      </c>
      <c r="D15" s="75">
        <v>1</v>
      </c>
      <c r="E15" s="104"/>
      <c r="F15" s="107"/>
      <c r="G15" s="195"/>
      <c r="H15" s="355"/>
      <c r="I15" s="355">
        <f>H15*D15</f>
        <v>0</v>
      </c>
    </row>
    <row r="16" spans="1:10" x14ac:dyDescent="0.3">
      <c r="A16" s="75"/>
      <c r="B16" s="22"/>
      <c r="C16" s="68"/>
      <c r="D16" s="75"/>
      <c r="E16" s="104"/>
      <c r="F16" s="107"/>
      <c r="G16" s="195"/>
      <c r="H16" s="355"/>
      <c r="I16" s="355"/>
    </row>
    <row r="17" spans="1:10" x14ac:dyDescent="0.3">
      <c r="A17" s="75" t="s">
        <v>157</v>
      </c>
      <c r="B17" s="22" t="s">
        <v>158</v>
      </c>
      <c r="C17" s="68" t="s">
        <v>3</v>
      </c>
      <c r="D17" s="75">
        <v>10</v>
      </c>
      <c r="E17" s="104"/>
      <c r="F17" s="107"/>
      <c r="G17" s="229"/>
      <c r="H17" s="355"/>
      <c r="I17" s="355">
        <f>H17*D17</f>
        <v>0</v>
      </c>
      <c r="J17" s="306">
        <f>J13/2</f>
        <v>0</v>
      </c>
    </row>
    <row r="18" spans="1:10" x14ac:dyDescent="0.3">
      <c r="A18" s="75"/>
      <c r="B18" s="22"/>
      <c r="C18" s="68"/>
      <c r="D18" s="75"/>
      <c r="E18" s="101"/>
      <c r="F18" s="69"/>
      <c r="G18" s="195"/>
      <c r="H18" s="355"/>
      <c r="I18" s="355"/>
      <c r="J18" s="306">
        <f>SUM(I10:I18)</f>
        <v>0</v>
      </c>
    </row>
    <row r="19" spans="1:10" s="100" customFormat="1" x14ac:dyDescent="0.3">
      <c r="A19" s="144" t="s">
        <v>872</v>
      </c>
      <c r="B19" s="146" t="s">
        <v>873</v>
      </c>
      <c r="C19" s="76"/>
      <c r="D19" s="77"/>
      <c r="E19" s="97"/>
      <c r="F19" s="98"/>
      <c r="G19" s="194"/>
      <c r="H19" s="370"/>
      <c r="I19" s="370"/>
      <c r="J19" s="368"/>
    </row>
    <row r="20" spans="1:10" x14ac:dyDescent="0.3">
      <c r="A20" s="224"/>
      <c r="B20" s="225"/>
      <c r="C20" s="68"/>
      <c r="D20" s="75"/>
      <c r="E20" s="101"/>
      <c r="F20" s="69"/>
      <c r="G20" s="195"/>
      <c r="H20" s="355"/>
      <c r="I20" s="355"/>
    </row>
    <row r="21" spans="1:10" s="100" customFormat="1" x14ac:dyDescent="0.3">
      <c r="A21" s="123" t="s">
        <v>874</v>
      </c>
      <c r="B21" s="78" t="s">
        <v>875</v>
      </c>
      <c r="C21" s="68"/>
      <c r="D21" s="75"/>
      <c r="E21" s="101"/>
      <c r="F21" s="69"/>
      <c r="G21" s="195"/>
      <c r="H21" s="357"/>
      <c r="I21" s="357"/>
      <c r="J21" s="368"/>
    </row>
    <row r="22" spans="1:10" x14ac:dyDescent="0.3">
      <c r="A22" s="224"/>
      <c r="B22" s="225"/>
      <c r="C22" s="68"/>
      <c r="D22" s="75"/>
      <c r="E22" s="101"/>
      <c r="F22" s="69"/>
      <c r="G22" s="195"/>
      <c r="H22" s="355"/>
      <c r="I22" s="355"/>
    </row>
    <row r="23" spans="1:10" x14ac:dyDescent="0.3">
      <c r="A23" s="123" t="s">
        <v>876</v>
      </c>
      <c r="B23" s="78" t="s">
        <v>877</v>
      </c>
      <c r="C23" s="68" t="s">
        <v>9</v>
      </c>
      <c r="D23" s="75">
        <v>1000</v>
      </c>
      <c r="E23" s="101">
        <v>40</v>
      </c>
      <c r="F23" s="69">
        <f>E23*D23</f>
        <v>40000</v>
      </c>
      <c r="G23" s="195"/>
      <c r="H23" s="355"/>
      <c r="I23" s="355">
        <f>H23*D23</f>
        <v>0</v>
      </c>
    </row>
    <row r="24" spans="1:10" x14ac:dyDescent="0.3">
      <c r="A24" s="224"/>
      <c r="B24" s="225"/>
      <c r="C24" s="68"/>
      <c r="D24" s="75"/>
      <c r="E24" s="101"/>
      <c r="F24" s="69"/>
      <c r="G24" s="195"/>
      <c r="H24" s="355"/>
      <c r="I24" s="355"/>
    </row>
    <row r="25" spans="1:10" x14ac:dyDescent="0.3">
      <c r="A25" s="123" t="s">
        <v>878</v>
      </c>
      <c r="B25" s="78" t="s">
        <v>879</v>
      </c>
      <c r="C25" s="68" t="s">
        <v>9</v>
      </c>
      <c r="D25" s="75">
        <v>7000</v>
      </c>
      <c r="E25" s="101">
        <v>45</v>
      </c>
      <c r="F25" s="69">
        <f>E25*D25</f>
        <v>315000</v>
      </c>
      <c r="G25" s="195"/>
      <c r="H25" s="355"/>
      <c r="I25" s="355">
        <f t="shared" ref="I25:I67" si="0">H25*D25</f>
        <v>0</v>
      </c>
    </row>
    <row r="26" spans="1:10" x14ac:dyDescent="0.3">
      <c r="A26" s="224"/>
      <c r="B26" s="225"/>
      <c r="C26" s="68"/>
      <c r="D26" s="75"/>
      <c r="E26" s="101"/>
      <c r="F26" s="69"/>
      <c r="G26" s="195"/>
      <c r="H26" s="355"/>
      <c r="I26" s="355"/>
    </row>
    <row r="27" spans="1:10" s="100" customFormat="1" x14ac:dyDescent="0.3">
      <c r="A27" s="80" t="s">
        <v>812</v>
      </c>
      <c r="B27" s="22" t="s">
        <v>813</v>
      </c>
      <c r="C27" s="68"/>
      <c r="D27" s="75"/>
      <c r="E27" s="101"/>
      <c r="F27" s="69"/>
      <c r="G27" s="195"/>
      <c r="H27" s="355"/>
      <c r="I27" s="355"/>
      <c r="J27" s="368"/>
    </row>
    <row r="28" spans="1:10" x14ac:dyDescent="0.3">
      <c r="A28" s="80"/>
      <c r="B28" s="22"/>
      <c r="C28" s="68"/>
      <c r="D28" s="75"/>
      <c r="E28" s="101"/>
      <c r="F28" s="69"/>
      <c r="G28" s="195"/>
      <c r="H28" s="355"/>
      <c r="I28" s="355"/>
    </row>
    <row r="29" spans="1:10" s="175" customFormat="1" x14ac:dyDescent="0.3">
      <c r="A29" s="80" t="s">
        <v>814</v>
      </c>
      <c r="B29" s="22" t="s">
        <v>815</v>
      </c>
      <c r="C29" s="68"/>
      <c r="D29" s="75"/>
      <c r="E29" s="101"/>
      <c r="F29" s="69"/>
      <c r="G29" s="195"/>
      <c r="H29" s="355"/>
      <c r="I29" s="355"/>
      <c r="J29" s="371"/>
    </row>
    <row r="30" spans="1:10" x14ac:dyDescent="0.3">
      <c r="A30" s="80"/>
      <c r="B30" s="22"/>
      <c r="C30" s="68"/>
      <c r="D30" s="75"/>
      <c r="E30" s="101"/>
      <c r="F30" s="69"/>
      <c r="G30" s="195"/>
      <c r="H30" s="355"/>
      <c r="I30" s="355"/>
    </row>
    <row r="31" spans="1:10" x14ac:dyDescent="0.3">
      <c r="A31" s="80" t="s">
        <v>211</v>
      </c>
      <c r="B31" s="22" t="s">
        <v>816</v>
      </c>
      <c r="C31" s="68" t="s">
        <v>9</v>
      </c>
      <c r="D31" s="75">
        <f>(D51+D53+D57+D59)*0.05</f>
        <v>1750</v>
      </c>
      <c r="E31" s="101">
        <v>100</v>
      </c>
      <c r="F31" s="69">
        <f>E31*D31</f>
        <v>175000</v>
      </c>
      <c r="G31" s="195"/>
      <c r="H31" s="355"/>
      <c r="I31" s="355">
        <f t="shared" si="0"/>
        <v>0</v>
      </c>
    </row>
    <row r="32" spans="1:10" x14ac:dyDescent="0.3">
      <c r="A32" s="80"/>
      <c r="B32" s="22"/>
      <c r="C32" s="68"/>
      <c r="D32" s="75"/>
      <c r="E32" s="101"/>
      <c r="F32" s="69"/>
      <c r="G32" s="195"/>
      <c r="H32" s="355"/>
      <c r="I32" s="355"/>
    </row>
    <row r="33" spans="1:10" x14ac:dyDescent="0.3">
      <c r="A33" s="80" t="s">
        <v>213</v>
      </c>
      <c r="B33" s="22" t="s">
        <v>817</v>
      </c>
      <c r="C33" s="68" t="s">
        <v>9</v>
      </c>
      <c r="D33" s="75">
        <f>D31*0.1</f>
        <v>175</v>
      </c>
      <c r="E33" s="101">
        <v>110</v>
      </c>
      <c r="F33" s="69">
        <f>E33*D33</f>
        <v>19250</v>
      </c>
      <c r="G33" s="195"/>
      <c r="H33" s="355"/>
      <c r="I33" s="355">
        <f t="shared" si="0"/>
        <v>0</v>
      </c>
    </row>
    <row r="34" spans="1:10" x14ac:dyDescent="0.3">
      <c r="A34" s="80"/>
      <c r="B34" s="22"/>
      <c r="C34" s="68"/>
      <c r="D34" s="75"/>
      <c r="E34" s="101"/>
      <c r="F34" s="69"/>
      <c r="G34" s="195"/>
      <c r="H34" s="355"/>
      <c r="I34" s="355"/>
    </row>
    <row r="35" spans="1:10" s="175" customFormat="1" x14ac:dyDescent="0.3">
      <c r="A35" s="80" t="s">
        <v>814</v>
      </c>
      <c r="B35" s="22" t="s">
        <v>818</v>
      </c>
      <c r="C35" s="68"/>
      <c r="D35" s="75"/>
      <c r="E35" s="101"/>
      <c r="F35" s="69"/>
      <c r="G35" s="195"/>
      <c r="H35" s="355"/>
      <c r="I35" s="355"/>
      <c r="J35" s="371"/>
    </row>
    <row r="36" spans="1:10" x14ac:dyDescent="0.3">
      <c r="A36" s="80"/>
      <c r="B36" s="22"/>
      <c r="C36" s="68"/>
      <c r="D36" s="75"/>
      <c r="E36" s="101"/>
      <c r="F36" s="69"/>
      <c r="G36" s="195"/>
      <c r="H36" s="355"/>
      <c r="I36" s="355"/>
    </row>
    <row r="37" spans="1:10" x14ac:dyDescent="0.3">
      <c r="A37" s="80" t="s">
        <v>211</v>
      </c>
      <c r="B37" s="22" t="s">
        <v>816</v>
      </c>
      <c r="C37" s="68" t="s">
        <v>9</v>
      </c>
      <c r="D37" s="75">
        <f>(D51+D53+D57+D59)*0.05</f>
        <v>1750</v>
      </c>
      <c r="E37" s="101">
        <v>90</v>
      </c>
      <c r="F37" s="69">
        <f>E37*D37</f>
        <v>157500</v>
      </c>
      <c r="G37" s="195"/>
      <c r="H37" s="355"/>
      <c r="I37" s="355">
        <f t="shared" si="0"/>
        <v>0</v>
      </c>
    </row>
    <row r="38" spans="1:10" x14ac:dyDescent="0.3">
      <c r="A38" s="80"/>
      <c r="B38" s="22"/>
      <c r="C38" s="68"/>
      <c r="D38" s="75"/>
      <c r="E38" s="101"/>
      <c r="F38" s="69"/>
      <c r="G38" s="195"/>
      <c r="H38" s="355"/>
      <c r="I38" s="355"/>
    </row>
    <row r="39" spans="1:10" x14ac:dyDescent="0.3">
      <c r="A39" s="80" t="s">
        <v>213</v>
      </c>
      <c r="B39" s="22" t="s">
        <v>817</v>
      </c>
      <c r="C39" s="68" t="s">
        <v>9</v>
      </c>
      <c r="D39" s="75">
        <f>D37*0.1</f>
        <v>175</v>
      </c>
      <c r="E39" s="101">
        <v>100</v>
      </c>
      <c r="F39" s="69">
        <f>E39*D39</f>
        <v>17500</v>
      </c>
      <c r="G39" s="195"/>
      <c r="H39" s="355"/>
      <c r="I39" s="355">
        <f t="shared" si="0"/>
        <v>0</v>
      </c>
    </row>
    <row r="40" spans="1:10" x14ac:dyDescent="0.3">
      <c r="A40" s="80"/>
      <c r="B40" s="22"/>
      <c r="C40" s="68"/>
      <c r="D40" s="75"/>
      <c r="E40" s="101"/>
      <c r="F40" s="69"/>
      <c r="G40" s="195"/>
      <c r="H40" s="355"/>
      <c r="I40" s="355"/>
    </row>
    <row r="41" spans="1:10" s="100" customFormat="1" x14ac:dyDescent="0.3">
      <c r="A41" s="80" t="s">
        <v>880</v>
      </c>
      <c r="B41" s="22" t="s">
        <v>881</v>
      </c>
      <c r="C41" s="68"/>
      <c r="D41" s="75"/>
      <c r="E41" s="101"/>
      <c r="F41" s="69"/>
      <c r="G41" s="195"/>
      <c r="H41" s="357"/>
      <c r="I41" s="357"/>
      <c r="J41" s="368"/>
    </row>
    <row r="42" spans="1:10" x14ac:dyDescent="0.3">
      <c r="A42" s="80"/>
      <c r="B42" s="22"/>
      <c r="C42" s="68"/>
      <c r="D42" s="75"/>
      <c r="E42" s="101"/>
      <c r="F42" s="69"/>
      <c r="G42" s="195"/>
      <c r="H42" s="355"/>
      <c r="I42" s="355"/>
    </row>
    <row r="43" spans="1:10" x14ac:dyDescent="0.3">
      <c r="A43" s="80" t="s">
        <v>882</v>
      </c>
      <c r="B43" s="22" t="s">
        <v>883</v>
      </c>
      <c r="C43" s="68" t="s">
        <v>9</v>
      </c>
      <c r="D43" s="75">
        <v>500</v>
      </c>
      <c r="E43" s="101">
        <v>50</v>
      </c>
      <c r="F43" s="69">
        <f>E43*D43</f>
        <v>25000</v>
      </c>
      <c r="G43" s="195"/>
      <c r="H43" s="355"/>
      <c r="I43" s="355">
        <f t="shared" si="0"/>
        <v>0</v>
      </c>
    </row>
    <row r="44" spans="1:10" x14ac:dyDescent="0.3">
      <c r="A44" s="80"/>
      <c r="B44" s="22"/>
      <c r="C44" s="68"/>
      <c r="D44" s="75"/>
      <c r="E44" s="101"/>
      <c r="F44" s="69"/>
      <c r="G44" s="195"/>
      <c r="H44" s="355"/>
      <c r="I44" s="355"/>
      <c r="J44" s="306">
        <f>SUM(I22:I44)</f>
        <v>0</v>
      </c>
    </row>
    <row r="45" spans="1:10" s="183" customFormat="1" x14ac:dyDescent="0.3">
      <c r="A45" s="196" t="s">
        <v>646</v>
      </c>
      <c r="B45" s="220" t="s">
        <v>647</v>
      </c>
      <c r="C45" s="197"/>
      <c r="D45" s="65"/>
      <c r="E45" s="214"/>
      <c r="F45" s="215"/>
      <c r="G45" s="227"/>
      <c r="H45" s="356"/>
      <c r="I45" s="356"/>
      <c r="J45" s="307"/>
    </row>
    <row r="46" spans="1:10" x14ac:dyDescent="0.3">
      <c r="A46" s="80"/>
      <c r="B46" s="22"/>
      <c r="C46" s="68"/>
      <c r="D46" s="75"/>
      <c r="E46" s="101"/>
      <c r="F46" s="69"/>
      <c r="G46" s="195"/>
      <c r="H46" s="355"/>
      <c r="I46" s="355"/>
    </row>
    <row r="47" spans="1:10" s="186" customFormat="1" x14ac:dyDescent="0.3">
      <c r="A47" s="80" t="s">
        <v>648</v>
      </c>
      <c r="B47" s="22" t="s">
        <v>649</v>
      </c>
      <c r="C47" s="68"/>
      <c r="D47" s="75"/>
      <c r="E47" s="101"/>
      <c r="F47" s="69"/>
      <c r="G47" s="195"/>
      <c r="H47" s="357"/>
      <c r="I47" s="357"/>
      <c r="J47" s="367"/>
    </row>
    <row r="48" spans="1:10" x14ac:dyDescent="0.3">
      <c r="A48" s="80"/>
      <c r="B48" s="22"/>
      <c r="C48" s="68"/>
      <c r="D48" s="75"/>
      <c r="E48" s="101"/>
      <c r="F48" s="69"/>
      <c r="G48" s="195"/>
      <c r="H48" s="357"/>
      <c r="I48" s="357"/>
    </row>
    <row r="49" spans="1:10" s="100" customFormat="1" ht="28.8" x14ac:dyDescent="0.3">
      <c r="A49" s="80" t="s">
        <v>650</v>
      </c>
      <c r="B49" s="22" t="s">
        <v>651</v>
      </c>
      <c r="C49" s="68"/>
      <c r="D49" s="75"/>
      <c r="E49" s="101"/>
      <c r="F49" s="69"/>
      <c r="G49" s="195"/>
      <c r="H49" s="357"/>
      <c r="I49" s="357"/>
      <c r="J49" s="368"/>
    </row>
    <row r="50" spans="1:10" x14ac:dyDescent="0.3">
      <c r="A50" s="80"/>
      <c r="B50" s="22"/>
      <c r="C50" s="68"/>
      <c r="D50" s="75"/>
      <c r="E50" s="101"/>
      <c r="F50" s="69"/>
      <c r="G50" s="195"/>
      <c r="H50" s="357"/>
      <c r="I50" s="357"/>
    </row>
    <row r="51" spans="1:10" ht="28.8" x14ac:dyDescent="0.3">
      <c r="A51" s="80" t="s">
        <v>211</v>
      </c>
      <c r="B51" s="22" t="s">
        <v>652</v>
      </c>
      <c r="C51" s="68" t="s">
        <v>9</v>
      </c>
      <c r="D51" s="75">
        <f>35000/4</f>
        <v>8750</v>
      </c>
      <c r="E51" s="101">
        <v>50</v>
      </c>
      <c r="F51" s="69">
        <f>E51*D51</f>
        <v>437500</v>
      </c>
      <c r="G51" s="195"/>
      <c r="H51" s="357"/>
      <c r="I51" s="357">
        <f t="shared" si="0"/>
        <v>0</v>
      </c>
    </row>
    <row r="52" spans="1:10" x14ac:dyDescent="0.3">
      <c r="A52" s="80"/>
      <c r="B52" s="22"/>
      <c r="C52" s="68"/>
      <c r="D52" s="75"/>
      <c r="E52" s="101"/>
      <c r="F52" s="69"/>
      <c r="G52" s="195"/>
      <c r="H52" s="357"/>
      <c r="I52" s="357"/>
    </row>
    <row r="53" spans="1:10" ht="28.8" x14ac:dyDescent="0.3">
      <c r="A53" s="80" t="s">
        <v>213</v>
      </c>
      <c r="B53" s="22" t="s">
        <v>653</v>
      </c>
      <c r="C53" s="68" t="s">
        <v>9</v>
      </c>
      <c r="D53" s="75">
        <f>35000/4</f>
        <v>8750</v>
      </c>
      <c r="E53" s="101">
        <v>100</v>
      </c>
      <c r="F53" s="69">
        <f>E53*D53</f>
        <v>875000</v>
      </c>
      <c r="G53" s="195"/>
      <c r="H53" s="357"/>
      <c r="I53" s="357">
        <f t="shared" si="0"/>
        <v>0</v>
      </c>
    </row>
    <row r="54" spans="1:10" x14ac:dyDescent="0.3">
      <c r="A54" s="80"/>
      <c r="B54" s="22"/>
      <c r="C54" s="68"/>
      <c r="D54" s="75"/>
      <c r="E54" s="101"/>
      <c r="F54" s="69"/>
      <c r="G54" s="195"/>
      <c r="H54" s="357"/>
      <c r="I54" s="357"/>
    </row>
    <row r="55" spans="1:10" s="100" customFormat="1" ht="28.8" x14ac:dyDescent="0.3">
      <c r="A55" s="80" t="s">
        <v>654</v>
      </c>
      <c r="B55" s="22" t="s">
        <v>655</v>
      </c>
      <c r="C55" s="68"/>
      <c r="D55" s="75"/>
      <c r="E55" s="101"/>
      <c r="F55" s="69"/>
      <c r="G55" s="195"/>
      <c r="H55" s="357"/>
      <c r="I55" s="357"/>
      <c r="J55" s="368"/>
    </row>
    <row r="56" spans="1:10" x14ac:dyDescent="0.3">
      <c r="A56" s="80"/>
      <c r="B56" s="22"/>
      <c r="C56" s="68"/>
      <c r="D56" s="75"/>
      <c r="E56" s="101"/>
      <c r="F56" s="69"/>
      <c r="G56" s="195"/>
      <c r="H56" s="357"/>
      <c r="I56" s="357"/>
    </row>
    <row r="57" spans="1:10" ht="28.8" x14ac:dyDescent="0.3">
      <c r="A57" s="80" t="s">
        <v>211</v>
      </c>
      <c r="B57" s="22" t="s">
        <v>656</v>
      </c>
      <c r="C57" s="68" t="s">
        <v>9</v>
      </c>
      <c r="D57" s="75">
        <f>35000/4</f>
        <v>8750</v>
      </c>
      <c r="E57" s="101">
        <v>120</v>
      </c>
      <c r="F57" s="69">
        <f>E57*D57</f>
        <v>1050000</v>
      </c>
      <c r="G57" s="195"/>
      <c r="H57" s="357"/>
      <c r="I57" s="357">
        <f t="shared" si="0"/>
        <v>0</v>
      </c>
    </row>
    <row r="58" spans="1:10" x14ac:dyDescent="0.3">
      <c r="A58" s="80"/>
      <c r="B58" s="22"/>
      <c r="C58" s="68"/>
      <c r="D58" s="75"/>
      <c r="E58" s="101"/>
      <c r="F58" s="69"/>
      <c r="G58" s="195"/>
      <c r="H58" s="357"/>
      <c r="I58" s="357"/>
    </row>
    <row r="59" spans="1:10" ht="28.8" x14ac:dyDescent="0.3">
      <c r="A59" s="80" t="s">
        <v>213</v>
      </c>
      <c r="B59" s="22" t="s">
        <v>657</v>
      </c>
      <c r="C59" s="68" t="s">
        <v>9</v>
      </c>
      <c r="D59" s="75">
        <f>35000/4</f>
        <v>8750</v>
      </c>
      <c r="E59" s="101">
        <v>120</v>
      </c>
      <c r="F59" s="69">
        <f>E59*D59</f>
        <v>1050000</v>
      </c>
      <c r="G59" s="195"/>
      <c r="H59" s="357"/>
      <c r="I59" s="357">
        <f t="shared" si="0"/>
        <v>0</v>
      </c>
    </row>
    <row r="60" spans="1:10" x14ac:dyDescent="0.3">
      <c r="A60" s="80"/>
      <c r="B60" s="22"/>
      <c r="C60" s="68"/>
      <c r="D60" s="75"/>
      <c r="E60" s="101"/>
      <c r="F60" s="69"/>
      <c r="G60" s="195"/>
      <c r="H60" s="357"/>
      <c r="I60" s="357"/>
    </row>
    <row r="61" spans="1:10" s="100" customFormat="1" x14ac:dyDescent="0.3">
      <c r="A61" s="80" t="s">
        <v>901</v>
      </c>
      <c r="B61" s="22" t="s">
        <v>902</v>
      </c>
      <c r="C61" s="68"/>
      <c r="D61" s="75"/>
      <c r="E61" s="101"/>
      <c r="F61" s="69"/>
      <c r="G61" s="195"/>
      <c r="H61" s="357"/>
      <c r="I61" s="357"/>
      <c r="J61" s="368"/>
    </row>
    <row r="62" spans="1:10" x14ac:dyDescent="0.3">
      <c r="A62" s="80"/>
      <c r="B62" s="22"/>
      <c r="C62" s="68"/>
      <c r="D62" s="75"/>
      <c r="E62" s="101"/>
      <c r="F62" s="69"/>
      <c r="G62" s="195"/>
      <c r="H62" s="357"/>
      <c r="I62" s="357"/>
    </row>
    <row r="63" spans="1:10" ht="16.2" x14ac:dyDescent="0.3">
      <c r="A63" s="123" t="s">
        <v>903</v>
      </c>
      <c r="B63" s="78" t="s">
        <v>904</v>
      </c>
      <c r="C63" s="79" t="s">
        <v>1028</v>
      </c>
      <c r="D63" s="75">
        <f>1400+600+600</f>
        <v>2600</v>
      </c>
      <c r="E63" s="101">
        <v>7.5</v>
      </c>
      <c r="F63" s="69">
        <f>E63*D63</f>
        <v>19500</v>
      </c>
      <c r="G63" s="195"/>
      <c r="H63" s="357"/>
      <c r="I63" s="357">
        <f t="shared" si="0"/>
        <v>0</v>
      </c>
    </row>
    <row r="64" spans="1:10" x14ac:dyDescent="0.3">
      <c r="A64" s="123"/>
      <c r="B64" s="78"/>
      <c r="C64" s="79"/>
      <c r="D64" s="75"/>
      <c r="E64" s="101"/>
      <c r="F64" s="69"/>
      <c r="G64" s="195"/>
      <c r="H64" s="355"/>
      <c r="I64" s="355"/>
      <c r="J64" s="306">
        <f>SUM(I46:I64)</f>
        <v>0</v>
      </c>
    </row>
    <row r="65" spans="1:11" s="100" customFormat="1" x14ac:dyDescent="0.3">
      <c r="A65" s="147" t="s">
        <v>884</v>
      </c>
      <c r="B65" s="112" t="s">
        <v>885</v>
      </c>
      <c r="C65" s="76"/>
      <c r="D65" s="77"/>
      <c r="E65" s="97"/>
      <c r="F65" s="98"/>
      <c r="G65" s="194"/>
      <c r="H65" s="370"/>
      <c r="I65" s="370"/>
      <c r="J65" s="368"/>
    </row>
    <row r="66" spans="1:11" x14ac:dyDescent="0.3">
      <c r="A66" s="80"/>
      <c r="B66" s="22"/>
      <c r="C66" s="68"/>
      <c r="D66" s="75"/>
      <c r="E66" s="101"/>
      <c r="F66" s="69"/>
      <c r="G66" s="195"/>
      <c r="H66" s="355"/>
      <c r="I66" s="355"/>
    </row>
    <row r="67" spans="1:11" x14ac:dyDescent="0.3">
      <c r="A67" s="80" t="s">
        <v>886</v>
      </c>
      <c r="B67" s="22" t="s">
        <v>887</v>
      </c>
      <c r="C67" s="68" t="s">
        <v>9</v>
      </c>
      <c r="D67" s="75">
        <v>5000</v>
      </c>
      <c r="E67" s="101">
        <v>50</v>
      </c>
      <c r="F67" s="69">
        <f>E67*D67</f>
        <v>250000</v>
      </c>
      <c r="G67" s="195"/>
      <c r="H67" s="355"/>
      <c r="I67" s="355">
        <f t="shared" si="0"/>
        <v>0</v>
      </c>
    </row>
    <row r="68" spans="1:11" x14ac:dyDescent="0.3">
      <c r="A68" s="123"/>
      <c r="B68" s="78"/>
      <c r="C68" s="79"/>
      <c r="D68" s="75"/>
      <c r="E68" s="101"/>
      <c r="F68" s="69"/>
      <c r="G68" s="195"/>
      <c r="H68" s="355"/>
      <c r="I68" s="355"/>
      <c r="J68" s="306">
        <f>SUM(I67)</f>
        <v>0</v>
      </c>
    </row>
    <row r="69" spans="1:11" x14ac:dyDescent="0.3">
      <c r="A69" s="475" t="s">
        <v>61</v>
      </c>
      <c r="B69" s="476"/>
      <c r="C69" s="476"/>
      <c r="D69" s="476"/>
      <c r="E69" s="477"/>
      <c r="F69" s="217">
        <f>SUM(F10:F68)</f>
        <v>4431250</v>
      </c>
      <c r="G69" s="159"/>
      <c r="H69" s="314"/>
      <c r="I69" s="314">
        <f>SUM(I4:I68)</f>
        <v>0</v>
      </c>
      <c r="J69" s="308"/>
      <c r="K69" s="402">
        <f>I69*1.15</f>
        <v>0</v>
      </c>
    </row>
    <row r="70" spans="1:11" x14ac:dyDescent="0.3">
      <c r="A70" s="88"/>
      <c r="B70" s="24"/>
      <c r="C70" s="91"/>
      <c r="D70" s="88"/>
      <c r="I70" s="309"/>
    </row>
    <row r="71" spans="1:11" x14ac:dyDescent="0.3">
      <c r="A71" s="88"/>
      <c r="B71" s="478" t="s">
        <v>36</v>
      </c>
      <c r="C71" s="478"/>
      <c r="D71" s="478"/>
      <c r="E71" s="478"/>
      <c r="F71" s="114">
        <f>F69</f>
        <v>4431250</v>
      </c>
      <c r="G71" s="51"/>
      <c r="H71" s="369"/>
      <c r="I71" s="309">
        <f>I69</f>
        <v>0</v>
      </c>
      <c r="J71" s="308"/>
      <c r="K71" s="43"/>
    </row>
    <row r="72" spans="1:11" x14ac:dyDescent="0.3">
      <c r="B72" s="478" t="s">
        <v>80</v>
      </c>
      <c r="C72" s="478"/>
      <c r="D72" s="478"/>
      <c r="E72" s="478"/>
      <c r="F72" s="114">
        <f>ROUNDUP(F71*0.1,2)</f>
        <v>443125</v>
      </c>
      <c r="G72" s="51"/>
      <c r="H72" s="369"/>
      <c r="I72" s="309">
        <f>ROUNDUP(I71*0.1,2)</f>
        <v>0</v>
      </c>
      <c r="J72" s="308"/>
      <c r="K72" s="43"/>
    </row>
    <row r="73" spans="1:11" x14ac:dyDescent="0.3">
      <c r="B73" s="478" t="s">
        <v>37</v>
      </c>
      <c r="C73" s="478"/>
      <c r="D73" s="478"/>
      <c r="E73" s="478"/>
      <c r="F73" s="114">
        <f>ROUNDUP(F71+F72,2)</f>
        <v>4874375</v>
      </c>
      <c r="I73" s="309">
        <f>ROUNDUP(I71+I72,2)</f>
        <v>0</v>
      </c>
      <c r="J73" s="308"/>
      <c r="K73" s="43"/>
    </row>
    <row r="74" spans="1:11" x14ac:dyDescent="0.3">
      <c r="B74" s="478" t="s">
        <v>144</v>
      </c>
      <c r="C74" s="478"/>
      <c r="D74" s="478"/>
      <c r="E74" s="478"/>
      <c r="F74" s="114">
        <f>ROUNDUP(F73*0.08,2)</f>
        <v>389950</v>
      </c>
      <c r="I74" s="309">
        <f>ROUNDUP(I73*0.08,2)</f>
        <v>0</v>
      </c>
      <c r="J74" s="308"/>
      <c r="K74" s="43"/>
    </row>
    <row r="75" spans="1:11" x14ac:dyDescent="0.3">
      <c r="B75" s="478" t="s">
        <v>38</v>
      </c>
      <c r="C75" s="478"/>
      <c r="D75" s="478"/>
      <c r="E75" s="478"/>
      <c r="F75" s="114">
        <f>ROUNDUP(F73+F74,2)</f>
        <v>5264325</v>
      </c>
      <c r="I75" s="309">
        <f>ROUNDUP(I73+I74,2)</f>
        <v>0</v>
      </c>
      <c r="J75" s="308"/>
      <c r="K75" s="43"/>
    </row>
    <row r="76" spans="1:11" x14ac:dyDescent="0.3">
      <c r="B76" s="478" t="s">
        <v>39</v>
      </c>
      <c r="C76" s="478"/>
      <c r="D76" s="478"/>
      <c r="E76" s="478"/>
      <c r="F76" s="114">
        <f>ROUNDUP(F75*0.15,2)</f>
        <v>789648.75</v>
      </c>
      <c r="I76" s="309">
        <f>ROUNDUP(I75*0.15,2)</f>
        <v>0</v>
      </c>
      <c r="J76" s="308"/>
      <c r="K76" s="43"/>
    </row>
    <row r="77" spans="1:11" x14ac:dyDescent="0.3">
      <c r="B77" s="478" t="s">
        <v>40</v>
      </c>
      <c r="C77" s="478"/>
      <c r="D77" s="478"/>
      <c r="E77" s="478"/>
      <c r="F77" s="114">
        <f>ROUNDUP(F75+F76,2)</f>
        <v>6053973.75</v>
      </c>
      <c r="I77" s="309">
        <f>ROUNDUP(I75+I76,2)</f>
        <v>0</v>
      </c>
      <c r="J77" s="308"/>
      <c r="K77" s="43"/>
    </row>
    <row r="78" spans="1:11" x14ac:dyDescent="0.3">
      <c r="B78" s="478"/>
      <c r="C78" s="478"/>
      <c r="D78" s="478"/>
      <c r="E78" s="478"/>
      <c r="I78" s="308"/>
      <c r="J78" s="308"/>
      <c r="K78" s="43"/>
    </row>
    <row r="79" spans="1:11" x14ac:dyDescent="0.3">
      <c r="B79" s="478"/>
      <c r="C79" s="478"/>
      <c r="D79" s="478"/>
      <c r="E79" s="478"/>
      <c r="I79" s="308"/>
      <c r="J79" s="308"/>
      <c r="K79" s="43"/>
    </row>
    <row r="80" spans="1:11" x14ac:dyDescent="0.3">
      <c r="B80" s="478"/>
      <c r="C80" s="478"/>
      <c r="D80" s="478"/>
      <c r="E80" s="478"/>
      <c r="G80" s="51" t="e">
        <f>'CPG (6) - GR3'!F111+'CPG (8) - GR4'!F53+#REF!+'CPG (5) - GR2'!G87+'CPG (7) - GR3'!F57+'CPG (12) - GR5'!#REF!+'CPG (9) - GR4'!F77</f>
        <v>#REF!</v>
      </c>
      <c r="I80" s="308"/>
      <c r="J80" s="308"/>
      <c r="K80" s="43"/>
    </row>
    <row r="81" spans="2:11" x14ac:dyDescent="0.3">
      <c r="B81" s="478"/>
      <c r="C81" s="478"/>
      <c r="D81" s="478"/>
      <c r="E81" s="478"/>
      <c r="G81" s="226">
        <f>-'Summary Sheet'!C19</f>
        <v>-954354248559013.88</v>
      </c>
      <c r="H81" s="306">
        <v>25639628.170000002</v>
      </c>
      <c r="I81" s="308"/>
      <c r="J81" s="308"/>
      <c r="K81" s="43"/>
    </row>
    <row r="82" spans="2:11" x14ac:dyDescent="0.3">
      <c r="B82" s="478"/>
      <c r="C82" s="478"/>
      <c r="D82" s="478"/>
      <c r="E82" s="478"/>
      <c r="G82" s="51" t="e">
        <f>G80+G81</f>
        <v>#REF!</v>
      </c>
      <c r="H82" s="306" t="e">
        <f>G80-H81</f>
        <v>#REF!</v>
      </c>
      <c r="I82" s="308"/>
      <c r="J82" s="308"/>
      <c r="K82" s="43"/>
    </row>
    <row r="83" spans="2:11" x14ac:dyDescent="0.3">
      <c r="B83" s="478"/>
      <c r="C83" s="478"/>
      <c r="D83" s="478"/>
      <c r="E83" s="478"/>
      <c r="I83" s="308"/>
      <c r="J83" s="308"/>
      <c r="K83" s="43"/>
    </row>
    <row r="84" spans="2:11" x14ac:dyDescent="0.3">
      <c r="I84" s="308"/>
      <c r="J84" s="308"/>
      <c r="K84" s="43"/>
    </row>
    <row r="85" spans="2:11" x14ac:dyDescent="0.3">
      <c r="I85" s="308"/>
      <c r="J85" s="308"/>
      <c r="K85" s="43"/>
    </row>
    <row r="86" spans="2:11" x14ac:dyDescent="0.3">
      <c r="B86" s="488"/>
      <c r="C86" s="488"/>
      <c r="D86" s="488"/>
      <c r="E86" s="488"/>
      <c r="I86" s="308"/>
      <c r="J86" s="308"/>
      <c r="K86" s="43"/>
    </row>
    <row r="87" spans="2:11" x14ac:dyDescent="0.3">
      <c r="B87" s="488"/>
      <c r="C87" s="488"/>
      <c r="D87" s="488"/>
      <c r="E87" s="488"/>
      <c r="F87" s="219"/>
      <c r="I87" s="308"/>
      <c r="J87" s="308"/>
      <c r="K87" s="43"/>
    </row>
    <row r="88" spans="2:11" x14ac:dyDescent="0.3">
      <c r="I88" s="308"/>
      <c r="J88" s="308"/>
      <c r="K88" s="43"/>
    </row>
    <row r="89" spans="2:11" x14ac:dyDescent="0.3">
      <c r="I89" s="308"/>
      <c r="J89" s="308"/>
      <c r="K89" s="43"/>
    </row>
  </sheetData>
  <mergeCells count="16">
    <mergeCell ref="B82:E82"/>
    <mergeCell ref="B83:E83"/>
    <mergeCell ref="B86:E86"/>
    <mergeCell ref="B87:E87"/>
    <mergeCell ref="B76:E76"/>
    <mergeCell ref="B77:E77"/>
    <mergeCell ref="B78:E78"/>
    <mergeCell ref="B79:E79"/>
    <mergeCell ref="B80:E80"/>
    <mergeCell ref="B81:E81"/>
    <mergeCell ref="A69:E69"/>
    <mergeCell ref="B75:E75"/>
    <mergeCell ref="B71:E71"/>
    <mergeCell ref="B72:E72"/>
    <mergeCell ref="B73:E73"/>
    <mergeCell ref="B74:E74"/>
  </mergeCells>
  <printOptions horizontalCentered="1"/>
  <pageMargins left="0.23622047244094491" right="0.23622047244094491" top="0.74803149606299213" bottom="0.74803149606299213" header="0.31496062992125984" footer="0.31496062992125984"/>
  <pageSetup paperSize="9" scale="65" orientation="portrait" r:id="rId1"/>
  <headerFooter>
    <oddHeader>&amp;LKWAZULU-NATAL DEPARTMENT OF TRANSPORT
UPGRADE OF DISTRICT ROAD D77 FROM KM 0.0 TO KM 5.0&amp;RCPG 7 
GRADE 4</oddHeader>
    <oddFoote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73F8C7-71B7-425A-8511-51B8ACBE50E5}">
  <sheetPr>
    <pageSetUpPr fitToPage="1"/>
  </sheetPr>
  <dimension ref="A2:F238"/>
  <sheetViews>
    <sheetView view="pageBreakPreview" topLeftCell="A4" zoomScale="90" zoomScaleNormal="100" zoomScaleSheetLayoutView="90" zoomScalePageLayoutView="55" workbookViewId="0">
      <selection activeCell="B16" sqref="B16"/>
    </sheetView>
  </sheetViews>
  <sheetFormatPr defaultColWidth="9.109375" defaultRowHeight="14.4" x14ac:dyDescent="0.3"/>
  <cols>
    <col min="1" max="1" width="10.6640625" style="169" bestFit="1" customWidth="1"/>
    <col min="2" max="2" width="44.33203125" style="50" customWidth="1"/>
    <col min="3" max="3" width="11.109375" style="169" customWidth="1"/>
    <col min="4" max="4" width="14" style="169" bestFit="1" customWidth="1"/>
    <col min="5" max="5" width="12.5546875" style="463" bestFit="1" customWidth="1"/>
    <col min="6" max="6" width="14.109375" style="50" bestFit="1" customWidth="1"/>
    <col min="7" max="16384" width="9.109375" style="50"/>
  </cols>
  <sheetData>
    <row r="2" spans="1:6" x14ac:dyDescent="0.3">
      <c r="A2" s="158" t="s">
        <v>44</v>
      </c>
      <c r="B2" s="159" t="s">
        <v>45</v>
      </c>
      <c r="C2" s="158" t="s">
        <v>46</v>
      </c>
      <c r="D2" s="158" t="s">
        <v>43</v>
      </c>
      <c r="E2" s="111" t="s">
        <v>47</v>
      </c>
      <c r="F2" s="160" t="s">
        <v>34</v>
      </c>
    </row>
    <row r="3" spans="1:6" s="163" customFormat="1" x14ac:dyDescent="0.3">
      <c r="A3" s="63" t="s">
        <v>225</v>
      </c>
      <c r="B3" s="115" t="s">
        <v>226</v>
      </c>
      <c r="C3" s="63"/>
      <c r="D3" s="161"/>
      <c r="E3" s="458"/>
      <c r="F3" s="235"/>
    </row>
    <row r="4" spans="1:6" x14ac:dyDescent="0.3">
      <c r="A4" s="75"/>
      <c r="B4" s="21"/>
      <c r="C4" s="75"/>
      <c r="D4" s="164"/>
      <c r="E4" s="336"/>
      <c r="F4" s="195"/>
    </row>
    <row r="5" spans="1:6" x14ac:dyDescent="0.3">
      <c r="A5" s="75" t="s">
        <v>227</v>
      </c>
      <c r="B5" s="21" t="s">
        <v>228</v>
      </c>
      <c r="C5" s="75"/>
      <c r="D5" s="164"/>
      <c r="E5" s="336"/>
      <c r="F5" s="195"/>
    </row>
    <row r="6" spans="1:6" x14ac:dyDescent="0.3">
      <c r="A6" s="75"/>
      <c r="B6" s="21"/>
      <c r="C6" s="75"/>
      <c r="D6" s="164"/>
      <c r="E6" s="336"/>
      <c r="F6" s="195"/>
    </row>
    <row r="7" spans="1:6" ht="28.8" x14ac:dyDescent="0.3">
      <c r="A7" s="75" t="s">
        <v>1144</v>
      </c>
      <c r="B7" s="21" t="s">
        <v>1145</v>
      </c>
      <c r="C7" s="75"/>
      <c r="D7" s="164"/>
      <c r="E7" s="336"/>
      <c r="F7" s="195"/>
    </row>
    <row r="8" spans="1:6" x14ac:dyDescent="0.3">
      <c r="A8" s="75"/>
      <c r="B8" s="21"/>
      <c r="C8" s="75"/>
      <c r="D8" s="164"/>
      <c r="E8" s="336"/>
      <c r="F8" s="195"/>
    </row>
    <row r="9" spans="1:6" x14ac:dyDescent="0.3">
      <c r="A9" s="75" t="s">
        <v>211</v>
      </c>
      <c r="B9" s="21" t="s">
        <v>1128</v>
      </c>
      <c r="C9" s="75" t="s">
        <v>9</v>
      </c>
      <c r="D9" s="164">
        <v>50</v>
      </c>
      <c r="E9" s="336"/>
      <c r="F9" s="346">
        <f>E9*D9</f>
        <v>0</v>
      </c>
    </row>
    <row r="10" spans="1:6" x14ac:dyDescent="0.3">
      <c r="A10" s="75"/>
      <c r="B10" s="21"/>
      <c r="C10" s="75"/>
      <c r="D10" s="164"/>
      <c r="E10" s="336"/>
      <c r="F10" s="346"/>
    </row>
    <row r="11" spans="1:6" ht="28.8" x14ac:dyDescent="0.3">
      <c r="A11" s="75" t="s">
        <v>231</v>
      </c>
      <c r="B11" s="21" t="s">
        <v>232</v>
      </c>
      <c r="C11" s="75" t="s">
        <v>9</v>
      </c>
      <c r="D11" s="164">
        <v>5</v>
      </c>
      <c r="E11" s="336"/>
      <c r="F11" s="346">
        <f>E11*D11</f>
        <v>0</v>
      </c>
    </row>
    <row r="12" spans="1:6" x14ac:dyDescent="0.3">
      <c r="A12" s="75"/>
      <c r="B12" s="21"/>
      <c r="C12" s="75"/>
      <c r="D12" s="164"/>
      <c r="E12" s="336"/>
      <c r="F12" s="346"/>
    </row>
    <row r="13" spans="1:6" ht="28.8" x14ac:dyDescent="0.3">
      <c r="A13" s="75" t="s">
        <v>229</v>
      </c>
      <c r="B13" s="21" t="s">
        <v>230</v>
      </c>
      <c r="C13" s="75" t="s">
        <v>5</v>
      </c>
      <c r="D13" s="164">
        <v>13</v>
      </c>
      <c r="E13" s="336"/>
      <c r="F13" s="346">
        <f>E13*D13</f>
        <v>0</v>
      </c>
    </row>
    <row r="14" spans="1:6" x14ac:dyDescent="0.3">
      <c r="A14" s="75"/>
      <c r="B14" s="21"/>
      <c r="C14" s="75"/>
      <c r="D14" s="164"/>
      <c r="E14" s="336"/>
      <c r="F14" s="346"/>
    </row>
    <row r="15" spans="1:6" s="100" customFormat="1" x14ac:dyDescent="0.3">
      <c r="A15" s="75" t="s">
        <v>233</v>
      </c>
      <c r="B15" s="21" t="s">
        <v>234</v>
      </c>
      <c r="C15" s="75"/>
      <c r="D15" s="164"/>
      <c r="E15" s="336"/>
      <c r="F15" s="346"/>
    </row>
    <row r="16" spans="1:6" x14ac:dyDescent="0.3">
      <c r="A16" s="75"/>
      <c r="B16" s="21"/>
      <c r="C16" s="75"/>
      <c r="D16" s="164"/>
      <c r="E16" s="336"/>
      <c r="F16" s="346"/>
    </row>
    <row r="17" spans="1:6" x14ac:dyDescent="0.3">
      <c r="A17" s="75" t="s">
        <v>235</v>
      </c>
      <c r="B17" s="21" t="s">
        <v>142</v>
      </c>
      <c r="C17" s="75" t="s">
        <v>9</v>
      </c>
      <c r="D17" s="164">
        <v>45</v>
      </c>
      <c r="E17" s="336"/>
      <c r="F17" s="346">
        <f>E17*D17</f>
        <v>0</v>
      </c>
    </row>
    <row r="18" spans="1:6" x14ac:dyDescent="0.3">
      <c r="A18" s="75"/>
      <c r="B18" s="21"/>
      <c r="C18" s="75"/>
      <c r="D18" s="164"/>
      <c r="E18" s="336"/>
      <c r="F18" s="346"/>
    </row>
    <row r="19" spans="1:6" x14ac:dyDescent="0.3">
      <c r="A19" s="75" t="s">
        <v>236</v>
      </c>
      <c r="B19" s="21" t="s">
        <v>108</v>
      </c>
      <c r="C19" s="75" t="s">
        <v>9</v>
      </c>
      <c r="D19" s="164">
        <v>52</v>
      </c>
      <c r="E19" s="336"/>
      <c r="F19" s="346">
        <f>E19*D19</f>
        <v>0</v>
      </c>
    </row>
    <row r="20" spans="1:6" x14ac:dyDescent="0.3">
      <c r="A20" s="75"/>
      <c r="B20" s="21"/>
      <c r="C20" s="75"/>
      <c r="D20" s="164"/>
      <c r="E20" s="336"/>
      <c r="F20" s="346"/>
    </row>
    <row r="21" spans="1:6" x14ac:dyDescent="0.3">
      <c r="A21" s="75" t="s">
        <v>237</v>
      </c>
      <c r="B21" s="21" t="s">
        <v>109</v>
      </c>
      <c r="C21" s="75" t="s">
        <v>5</v>
      </c>
      <c r="D21" s="164">
        <v>1050</v>
      </c>
      <c r="E21" s="336"/>
      <c r="F21" s="346">
        <f>E21*D21</f>
        <v>0</v>
      </c>
    </row>
    <row r="22" spans="1:6" x14ac:dyDescent="0.3">
      <c r="A22" s="75"/>
      <c r="B22" s="21"/>
      <c r="C22" s="75"/>
      <c r="D22" s="164"/>
      <c r="E22" s="336"/>
      <c r="F22" s="346"/>
    </row>
    <row r="23" spans="1:6" s="163" customFormat="1" x14ac:dyDescent="0.3">
      <c r="A23" s="63" t="s">
        <v>238</v>
      </c>
      <c r="B23" s="115" t="s">
        <v>239</v>
      </c>
      <c r="C23" s="63"/>
      <c r="D23" s="161"/>
      <c r="E23" s="458"/>
      <c r="F23" s="345"/>
    </row>
    <row r="24" spans="1:6" x14ac:dyDescent="0.3">
      <c r="A24" s="75"/>
      <c r="B24" s="21"/>
      <c r="C24" s="75"/>
      <c r="D24" s="164"/>
      <c r="E24" s="336"/>
      <c r="F24" s="346"/>
    </row>
    <row r="25" spans="1:6" ht="57.6" x14ac:dyDescent="0.3">
      <c r="A25" s="75" t="s">
        <v>240</v>
      </c>
      <c r="B25" s="21" t="s">
        <v>241</v>
      </c>
      <c r="C25" s="75" t="s">
        <v>2</v>
      </c>
      <c r="D25" s="164">
        <v>1</v>
      </c>
      <c r="E25" s="336"/>
      <c r="F25" s="346">
        <f>E25*D25</f>
        <v>0</v>
      </c>
    </row>
    <row r="26" spans="1:6" x14ac:dyDescent="0.3">
      <c r="A26" s="75"/>
      <c r="B26" s="21"/>
      <c r="C26" s="75"/>
      <c r="D26" s="164"/>
      <c r="E26" s="336"/>
      <c r="F26" s="346"/>
    </row>
    <row r="27" spans="1:6" s="100" customFormat="1" x14ac:dyDescent="0.3">
      <c r="A27" s="75" t="s">
        <v>242</v>
      </c>
      <c r="B27" s="21" t="s">
        <v>243</v>
      </c>
      <c r="C27" s="75"/>
      <c r="D27" s="164"/>
      <c r="E27" s="336"/>
      <c r="F27" s="346"/>
    </row>
    <row r="28" spans="1:6" x14ac:dyDescent="0.3">
      <c r="A28" s="75"/>
      <c r="B28" s="21"/>
      <c r="C28" s="75"/>
      <c r="D28" s="164"/>
      <c r="E28" s="336"/>
      <c r="F28" s="346"/>
    </row>
    <row r="29" spans="1:6" ht="28.8" x14ac:dyDescent="0.3">
      <c r="A29" s="75" t="s">
        <v>244</v>
      </c>
      <c r="B29" s="21" t="s">
        <v>245</v>
      </c>
      <c r="C29" s="75" t="s">
        <v>0</v>
      </c>
      <c r="D29" s="455">
        <v>106000</v>
      </c>
      <c r="E29" s="457">
        <v>1</v>
      </c>
      <c r="F29" s="346">
        <f>E29*D29</f>
        <v>106000</v>
      </c>
    </row>
    <row r="30" spans="1:6" x14ac:dyDescent="0.3">
      <c r="A30" s="75"/>
      <c r="B30" s="21"/>
      <c r="C30" s="75"/>
      <c r="D30" s="164"/>
      <c r="E30" s="336"/>
      <c r="F30" s="346"/>
    </row>
    <row r="31" spans="1:6" ht="28.8" x14ac:dyDescent="0.3">
      <c r="A31" s="75" t="s">
        <v>246</v>
      </c>
      <c r="B31" s="21" t="s">
        <v>247</v>
      </c>
      <c r="C31" s="75" t="s">
        <v>1</v>
      </c>
      <c r="D31" s="165">
        <f>F29</f>
        <v>106000</v>
      </c>
      <c r="E31" s="259"/>
      <c r="F31" s="346">
        <f>E31*D31</f>
        <v>0</v>
      </c>
    </row>
    <row r="32" spans="1:6" x14ac:dyDescent="0.3">
      <c r="A32" s="75"/>
      <c r="B32" s="21"/>
      <c r="C32" s="75"/>
      <c r="D32" s="164"/>
      <c r="E32" s="336"/>
      <c r="F32" s="346"/>
    </row>
    <row r="33" spans="1:6" s="100" customFormat="1" x14ac:dyDescent="0.3">
      <c r="A33" s="75" t="s">
        <v>248</v>
      </c>
      <c r="B33" s="21" t="s">
        <v>85</v>
      </c>
      <c r="C33" s="75"/>
      <c r="D33" s="164"/>
      <c r="E33" s="336"/>
      <c r="F33" s="346"/>
    </row>
    <row r="34" spans="1:6" x14ac:dyDescent="0.3">
      <c r="A34" s="75"/>
      <c r="B34" s="21"/>
      <c r="C34" s="75"/>
      <c r="D34" s="164"/>
      <c r="E34" s="336"/>
      <c r="F34" s="346"/>
    </row>
    <row r="35" spans="1:6" s="100" customFormat="1" ht="28.8" x14ac:dyDescent="0.3">
      <c r="A35" s="75" t="s">
        <v>249</v>
      </c>
      <c r="B35" s="21" t="s">
        <v>250</v>
      </c>
      <c r="C35" s="75"/>
      <c r="D35" s="164"/>
      <c r="E35" s="336"/>
      <c r="F35" s="346"/>
    </row>
    <row r="36" spans="1:6" x14ac:dyDescent="0.3">
      <c r="A36" s="75"/>
      <c r="B36" s="21"/>
      <c r="C36" s="75"/>
      <c r="D36" s="164"/>
      <c r="E36" s="336"/>
      <c r="F36" s="346"/>
    </row>
    <row r="37" spans="1:6" x14ac:dyDescent="0.3">
      <c r="A37" s="75" t="s">
        <v>211</v>
      </c>
      <c r="B37" s="21" t="s">
        <v>251</v>
      </c>
      <c r="C37" s="75" t="s">
        <v>9</v>
      </c>
      <c r="D37" s="164">
        <v>300</v>
      </c>
      <c r="E37" s="336"/>
      <c r="F37" s="346">
        <f>E37*D37</f>
        <v>0</v>
      </c>
    </row>
    <row r="38" spans="1:6" x14ac:dyDescent="0.3">
      <c r="A38" s="75"/>
      <c r="B38" s="21"/>
      <c r="C38" s="75"/>
      <c r="D38" s="164"/>
      <c r="E38" s="336"/>
      <c r="F38" s="346"/>
    </row>
    <row r="39" spans="1:6" x14ac:dyDescent="0.3">
      <c r="A39" s="75" t="s">
        <v>213</v>
      </c>
      <c r="B39" s="21" t="s">
        <v>252</v>
      </c>
      <c r="C39" s="75" t="s">
        <v>9</v>
      </c>
      <c r="D39" s="164">
        <v>80</v>
      </c>
      <c r="E39" s="336"/>
      <c r="F39" s="346">
        <f>E39*D39</f>
        <v>0</v>
      </c>
    </row>
    <row r="40" spans="1:6" x14ac:dyDescent="0.3">
      <c r="A40" s="75"/>
      <c r="B40" s="21"/>
      <c r="C40" s="75"/>
      <c r="D40" s="164"/>
      <c r="E40" s="336"/>
      <c r="F40" s="346"/>
    </row>
    <row r="41" spans="1:6" ht="28.8" x14ac:dyDescent="0.3">
      <c r="A41" s="75" t="s">
        <v>253</v>
      </c>
      <c r="B41" s="21" t="s">
        <v>254</v>
      </c>
      <c r="C41" s="75" t="s">
        <v>9</v>
      </c>
      <c r="D41" s="164">
        <v>190</v>
      </c>
      <c r="E41" s="336"/>
      <c r="F41" s="346">
        <f>E41*D41</f>
        <v>0</v>
      </c>
    </row>
    <row r="42" spans="1:6" x14ac:dyDescent="0.3">
      <c r="A42" s="75"/>
      <c r="B42" s="21"/>
      <c r="C42" s="75"/>
      <c r="D42" s="164"/>
      <c r="E42" s="336"/>
      <c r="F42" s="346"/>
    </row>
    <row r="43" spans="1:6" ht="43.2" x14ac:dyDescent="0.3">
      <c r="A43" s="75" t="s">
        <v>255</v>
      </c>
      <c r="B43" s="21" t="s">
        <v>256</v>
      </c>
      <c r="C43" s="75" t="s">
        <v>913</v>
      </c>
      <c r="D43" s="164">
        <v>80</v>
      </c>
      <c r="E43" s="336"/>
      <c r="F43" s="346">
        <f>E43*D43</f>
        <v>0</v>
      </c>
    </row>
    <row r="44" spans="1:6" x14ac:dyDescent="0.3">
      <c r="A44" s="75"/>
      <c r="B44" s="21"/>
      <c r="C44" s="75"/>
      <c r="D44" s="164"/>
      <c r="E44" s="336"/>
      <c r="F44" s="346"/>
    </row>
    <row r="45" spans="1:6" x14ac:dyDescent="0.3">
      <c r="A45" s="75" t="s">
        <v>257</v>
      </c>
      <c r="B45" s="21" t="s">
        <v>258</v>
      </c>
      <c r="C45" s="75" t="s">
        <v>9</v>
      </c>
      <c r="D45" s="164">
        <v>75</v>
      </c>
      <c r="E45" s="336"/>
      <c r="F45" s="346">
        <f>E45*D45</f>
        <v>0</v>
      </c>
    </row>
    <row r="46" spans="1:6" x14ac:dyDescent="0.3">
      <c r="A46" s="75"/>
      <c r="B46" s="21"/>
      <c r="C46" s="75"/>
      <c r="D46" s="164"/>
      <c r="E46" s="336"/>
      <c r="F46" s="346"/>
    </row>
    <row r="47" spans="1:6" s="100" customFormat="1" x14ac:dyDescent="0.3">
      <c r="A47" s="75" t="s">
        <v>259</v>
      </c>
      <c r="B47" s="21" t="s">
        <v>260</v>
      </c>
      <c r="C47" s="75"/>
      <c r="D47" s="164"/>
      <c r="E47" s="336"/>
      <c r="F47" s="346"/>
    </row>
    <row r="48" spans="1:6" x14ac:dyDescent="0.3">
      <c r="A48" s="75"/>
      <c r="B48" s="21"/>
      <c r="C48" s="75"/>
      <c r="D48" s="164"/>
      <c r="E48" s="336"/>
      <c r="F48" s="346"/>
    </row>
    <row r="49" spans="1:6" x14ac:dyDescent="0.3">
      <c r="A49" s="75" t="s">
        <v>261</v>
      </c>
      <c r="B49" s="21" t="s">
        <v>262</v>
      </c>
      <c r="C49" s="75" t="s">
        <v>2</v>
      </c>
      <c r="D49" s="164">
        <v>1</v>
      </c>
      <c r="E49" s="336"/>
      <c r="F49" s="346">
        <f>E49*D49</f>
        <v>0</v>
      </c>
    </row>
    <row r="50" spans="1:6" x14ac:dyDescent="0.3">
      <c r="A50" s="75"/>
      <c r="B50" s="21"/>
      <c r="C50" s="75"/>
      <c r="D50" s="164"/>
      <c r="E50" s="336"/>
      <c r="F50" s="346"/>
    </row>
    <row r="51" spans="1:6" x14ac:dyDescent="0.3">
      <c r="A51" s="75" t="s">
        <v>263</v>
      </c>
      <c r="B51" s="21" t="s">
        <v>110</v>
      </c>
      <c r="C51" s="75" t="s">
        <v>2</v>
      </c>
      <c r="D51" s="164">
        <v>1</v>
      </c>
      <c r="E51" s="336"/>
      <c r="F51" s="346">
        <f>E51*D51</f>
        <v>0</v>
      </c>
    </row>
    <row r="52" spans="1:6" x14ac:dyDescent="0.3">
      <c r="A52" s="75"/>
      <c r="B52" s="21"/>
      <c r="C52" s="75"/>
      <c r="D52" s="164"/>
      <c r="E52" s="336"/>
      <c r="F52" s="346"/>
    </row>
    <row r="53" spans="1:6" s="100" customFormat="1" x14ac:dyDescent="0.3">
      <c r="A53" s="75" t="s">
        <v>264</v>
      </c>
      <c r="B53" s="21" t="s">
        <v>265</v>
      </c>
      <c r="C53" s="75"/>
      <c r="D53" s="164"/>
      <c r="E53" s="336"/>
      <c r="F53" s="346"/>
    </row>
    <row r="54" spans="1:6" x14ac:dyDescent="0.3">
      <c r="A54" s="75"/>
      <c r="B54" s="21"/>
      <c r="C54" s="75"/>
      <c r="D54" s="164"/>
      <c r="E54" s="336"/>
      <c r="F54" s="346"/>
    </row>
    <row r="55" spans="1:6" x14ac:dyDescent="0.3">
      <c r="A55" s="75" t="s">
        <v>266</v>
      </c>
      <c r="B55" s="21" t="s">
        <v>267</v>
      </c>
      <c r="C55" s="75" t="s">
        <v>9</v>
      </c>
      <c r="D55" s="164">
        <v>178.5</v>
      </c>
      <c r="E55" s="336"/>
      <c r="F55" s="346">
        <f>E55*D55</f>
        <v>0</v>
      </c>
    </row>
    <row r="56" spans="1:6" x14ac:dyDescent="0.3">
      <c r="A56" s="75"/>
      <c r="B56" s="21"/>
      <c r="C56" s="75"/>
      <c r="D56" s="164"/>
      <c r="E56" s="336"/>
      <c r="F56" s="346"/>
    </row>
    <row r="57" spans="1:6" x14ac:dyDescent="0.3">
      <c r="A57" s="75" t="s">
        <v>268</v>
      </c>
      <c r="B57" s="21" t="s">
        <v>111</v>
      </c>
      <c r="C57" s="75" t="s">
        <v>9</v>
      </c>
      <c r="D57" s="164">
        <v>178.5</v>
      </c>
      <c r="E57" s="336"/>
      <c r="F57" s="346">
        <f>E57*D57</f>
        <v>0</v>
      </c>
    </row>
    <row r="58" spans="1:6" x14ac:dyDescent="0.3">
      <c r="A58" s="75"/>
      <c r="B58" s="21"/>
      <c r="C58" s="75"/>
      <c r="D58" s="164"/>
      <c r="E58" s="336"/>
      <c r="F58" s="346"/>
    </row>
    <row r="59" spans="1:6" x14ac:dyDescent="0.3">
      <c r="A59" s="75" t="s">
        <v>269</v>
      </c>
      <c r="B59" s="21" t="s">
        <v>270</v>
      </c>
      <c r="C59" s="75" t="s">
        <v>9</v>
      </c>
      <c r="D59" s="164">
        <v>550</v>
      </c>
      <c r="E59" s="336"/>
      <c r="F59" s="346">
        <f>E59*D59</f>
        <v>0</v>
      </c>
    </row>
    <row r="60" spans="1:6" x14ac:dyDescent="0.3">
      <c r="A60" s="75"/>
      <c r="B60" s="21"/>
      <c r="C60" s="75"/>
      <c r="D60" s="164"/>
      <c r="E60" s="336"/>
      <c r="F60" s="346"/>
    </row>
    <row r="61" spans="1:6" ht="38.25" customHeight="1" x14ac:dyDescent="0.3">
      <c r="A61" s="75" t="s">
        <v>271</v>
      </c>
      <c r="B61" s="21" t="s">
        <v>272</v>
      </c>
      <c r="C61" s="75" t="s">
        <v>18</v>
      </c>
      <c r="D61" s="164">
        <v>110</v>
      </c>
      <c r="E61" s="336"/>
      <c r="F61" s="346">
        <f>E61*D61</f>
        <v>0</v>
      </c>
    </row>
    <row r="62" spans="1:6" x14ac:dyDescent="0.3">
      <c r="A62" s="75"/>
      <c r="B62" s="21"/>
      <c r="C62" s="75"/>
      <c r="D62" s="164"/>
      <c r="E62" s="336"/>
      <c r="F62" s="346"/>
    </row>
    <row r="63" spans="1:6" s="175" customFormat="1" ht="13.95" customHeight="1" x14ac:dyDescent="0.3">
      <c r="A63" s="75" t="s">
        <v>273</v>
      </c>
      <c r="B63" s="21" t="s">
        <v>274</v>
      </c>
      <c r="C63" s="75"/>
      <c r="D63" s="164"/>
      <c r="E63" s="336"/>
      <c r="F63" s="346"/>
    </row>
    <row r="64" spans="1:6" ht="13.95" customHeight="1" x14ac:dyDescent="0.3">
      <c r="A64" s="75"/>
      <c r="B64" s="21"/>
      <c r="C64" s="75"/>
      <c r="D64" s="164"/>
      <c r="E64" s="336"/>
      <c r="F64" s="346"/>
    </row>
    <row r="65" spans="1:6" x14ac:dyDescent="0.3">
      <c r="A65" s="75" t="s">
        <v>275</v>
      </c>
      <c r="B65" s="21" t="s">
        <v>276</v>
      </c>
      <c r="C65" s="75" t="s">
        <v>9</v>
      </c>
      <c r="D65" s="164">
        <v>255</v>
      </c>
      <c r="E65" s="336"/>
      <c r="F65" s="346">
        <f>E65*D65</f>
        <v>0</v>
      </c>
    </row>
    <row r="66" spans="1:6" x14ac:dyDescent="0.3">
      <c r="A66" s="75"/>
      <c r="B66" s="21"/>
      <c r="C66" s="75"/>
      <c r="D66" s="164"/>
      <c r="E66" s="336"/>
      <c r="F66" s="346"/>
    </row>
    <row r="67" spans="1:6" x14ac:dyDescent="0.3">
      <c r="A67" s="75" t="s">
        <v>277</v>
      </c>
      <c r="B67" s="21" t="s">
        <v>278</v>
      </c>
      <c r="C67" s="75" t="s">
        <v>9</v>
      </c>
      <c r="D67" s="164">
        <v>54</v>
      </c>
      <c r="E67" s="336"/>
      <c r="F67" s="346">
        <f>E67*D67</f>
        <v>0</v>
      </c>
    </row>
    <row r="68" spans="1:6" x14ac:dyDescent="0.3">
      <c r="A68" s="75"/>
      <c r="B68" s="21"/>
      <c r="C68" s="75"/>
      <c r="D68" s="164"/>
      <c r="E68" s="336"/>
      <c r="F68" s="346"/>
    </row>
    <row r="69" spans="1:6" x14ac:dyDescent="0.3">
      <c r="A69" s="75" t="s">
        <v>279</v>
      </c>
      <c r="B69" s="21" t="s">
        <v>280</v>
      </c>
      <c r="C69" s="75" t="s">
        <v>9</v>
      </c>
      <c r="D69" s="164">
        <v>54</v>
      </c>
      <c r="E69" s="336"/>
      <c r="F69" s="346">
        <f>E69*D69</f>
        <v>0</v>
      </c>
    </row>
    <row r="70" spans="1:6" x14ac:dyDescent="0.3">
      <c r="A70" s="75"/>
      <c r="B70" s="21"/>
      <c r="C70" s="75"/>
      <c r="D70" s="164"/>
      <c r="E70" s="336"/>
      <c r="F70" s="346"/>
    </row>
    <row r="71" spans="1:6" x14ac:dyDescent="0.3">
      <c r="A71" s="75" t="s">
        <v>281</v>
      </c>
      <c r="B71" s="21" t="s">
        <v>284</v>
      </c>
      <c r="C71" s="75" t="s">
        <v>9</v>
      </c>
      <c r="D71" s="164">
        <v>7</v>
      </c>
      <c r="E71" s="336"/>
      <c r="F71" s="346">
        <f>E71*D71</f>
        <v>0</v>
      </c>
    </row>
    <row r="72" spans="1:6" x14ac:dyDescent="0.3">
      <c r="A72" s="75"/>
      <c r="B72" s="21"/>
      <c r="C72" s="75"/>
      <c r="D72" s="164"/>
      <c r="E72" s="336"/>
      <c r="F72" s="346"/>
    </row>
    <row r="73" spans="1:6" x14ac:dyDescent="0.3">
      <c r="A73" s="75" t="s">
        <v>283</v>
      </c>
      <c r="B73" s="21" t="s">
        <v>282</v>
      </c>
      <c r="C73" s="75" t="s">
        <v>9</v>
      </c>
      <c r="D73" s="164">
        <v>16</v>
      </c>
      <c r="E73" s="336"/>
      <c r="F73" s="346">
        <f>E73*D73</f>
        <v>0</v>
      </c>
    </row>
    <row r="74" spans="1:6" x14ac:dyDescent="0.3">
      <c r="A74" s="75"/>
      <c r="B74" s="42"/>
      <c r="C74" s="75"/>
      <c r="D74" s="164"/>
      <c r="E74" s="336"/>
      <c r="F74" s="346"/>
    </row>
    <row r="75" spans="1:6" s="163" customFormat="1" x14ac:dyDescent="0.3">
      <c r="A75" s="63" t="s">
        <v>286</v>
      </c>
      <c r="B75" s="167" t="s">
        <v>115</v>
      </c>
      <c r="C75" s="63"/>
      <c r="D75" s="161"/>
      <c r="E75" s="63"/>
      <c r="F75" s="235"/>
    </row>
    <row r="76" spans="1:6" x14ac:dyDescent="0.3">
      <c r="A76" s="75"/>
      <c r="B76" s="22"/>
      <c r="C76" s="75"/>
      <c r="D76" s="164"/>
      <c r="E76" s="336"/>
      <c r="F76" s="346"/>
    </row>
    <row r="77" spans="1:6" s="100" customFormat="1" x14ac:dyDescent="0.3">
      <c r="A77" s="75" t="s">
        <v>287</v>
      </c>
      <c r="B77" s="22" t="s">
        <v>116</v>
      </c>
      <c r="C77" s="75"/>
      <c r="D77" s="164"/>
      <c r="E77" s="336"/>
      <c r="F77" s="346"/>
    </row>
    <row r="78" spans="1:6" x14ac:dyDescent="0.3">
      <c r="A78" s="75"/>
      <c r="B78" s="22"/>
      <c r="C78" s="75"/>
      <c r="D78" s="164"/>
      <c r="E78" s="336"/>
      <c r="F78" s="346"/>
    </row>
    <row r="79" spans="1:6" x14ac:dyDescent="0.3">
      <c r="A79" s="75" t="s">
        <v>205</v>
      </c>
      <c r="B79" s="22" t="s">
        <v>117</v>
      </c>
      <c r="C79" s="75" t="s">
        <v>5</v>
      </c>
      <c r="D79" s="164">
        <v>164</v>
      </c>
      <c r="E79" s="336"/>
      <c r="F79" s="346">
        <f>E79*D79</f>
        <v>0</v>
      </c>
    </row>
    <row r="80" spans="1:6" x14ac:dyDescent="0.3">
      <c r="A80" s="75"/>
      <c r="B80" s="22"/>
      <c r="C80" s="75"/>
      <c r="D80" s="164"/>
      <c r="E80" s="336"/>
      <c r="F80" s="346"/>
    </row>
    <row r="81" spans="1:6" x14ac:dyDescent="0.3">
      <c r="A81" s="75" t="s">
        <v>207</v>
      </c>
      <c r="B81" s="22" t="s">
        <v>118</v>
      </c>
      <c r="C81" s="75" t="s">
        <v>5</v>
      </c>
      <c r="D81" s="164">
        <v>326</v>
      </c>
      <c r="E81" s="336"/>
      <c r="F81" s="346">
        <f>E81*D81</f>
        <v>0</v>
      </c>
    </row>
    <row r="82" spans="1:6" x14ac:dyDescent="0.3">
      <c r="A82" s="75"/>
      <c r="B82" s="22"/>
      <c r="C82" s="75"/>
      <c r="D82" s="164"/>
      <c r="E82" s="336"/>
      <c r="F82" s="346"/>
    </row>
    <row r="83" spans="1:6" ht="28.8" x14ac:dyDescent="0.3">
      <c r="A83" s="75" t="s">
        <v>288</v>
      </c>
      <c r="B83" s="22" t="s">
        <v>289</v>
      </c>
      <c r="C83" s="75" t="s">
        <v>5</v>
      </c>
      <c r="D83" s="164">
        <v>164</v>
      </c>
      <c r="E83" s="336"/>
      <c r="F83" s="346">
        <f>E83*D83</f>
        <v>0</v>
      </c>
    </row>
    <row r="84" spans="1:6" x14ac:dyDescent="0.3">
      <c r="A84" s="75"/>
      <c r="B84" s="22"/>
      <c r="C84" s="75"/>
      <c r="D84" s="164"/>
      <c r="E84" s="336"/>
      <c r="F84" s="346"/>
    </row>
    <row r="85" spans="1:6" ht="28.8" x14ac:dyDescent="0.3">
      <c r="A85" s="75" t="s">
        <v>290</v>
      </c>
      <c r="B85" s="22" t="s">
        <v>291</v>
      </c>
      <c r="C85" s="75" t="s">
        <v>5</v>
      </c>
      <c r="D85" s="164">
        <v>75</v>
      </c>
      <c r="E85" s="336"/>
      <c r="F85" s="346">
        <f>E85*D85</f>
        <v>0</v>
      </c>
    </row>
    <row r="86" spans="1:6" x14ac:dyDescent="0.3">
      <c r="A86" s="75"/>
      <c r="B86" s="22"/>
      <c r="C86" s="75"/>
      <c r="D86" s="164"/>
      <c r="E86" s="336"/>
      <c r="F86" s="346"/>
    </row>
    <row r="87" spans="1:6" x14ac:dyDescent="0.3">
      <c r="A87" s="190" t="s">
        <v>292</v>
      </c>
      <c r="B87" s="22" t="s">
        <v>293</v>
      </c>
      <c r="C87" s="75" t="s">
        <v>5</v>
      </c>
      <c r="D87" s="164">
        <v>83</v>
      </c>
      <c r="E87" s="336"/>
      <c r="F87" s="346">
        <f>E87*D87</f>
        <v>0</v>
      </c>
    </row>
    <row r="88" spans="1:6" x14ac:dyDescent="0.3">
      <c r="A88" s="75"/>
      <c r="B88" s="22"/>
      <c r="C88" s="75"/>
      <c r="D88" s="164"/>
      <c r="E88" s="336"/>
      <c r="F88" s="346"/>
    </row>
    <row r="89" spans="1:6" s="163" customFormat="1" x14ac:dyDescent="0.3">
      <c r="A89" s="63" t="s">
        <v>294</v>
      </c>
      <c r="B89" s="112" t="s">
        <v>295</v>
      </c>
      <c r="C89" s="63"/>
      <c r="D89" s="162"/>
      <c r="E89" s="63"/>
      <c r="F89" s="235"/>
    </row>
    <row r="90" spans="1:6" x14ac:dyDescent="0.3">
      <c r="A90" s="75"/>
      <c r="B90" s="22"/>
      <c r="C90" s="75"/>
      <c r="D90" s="165"/>
      <c r="E90" s="336"/>
      <c r="F90" s="346"/>
    </row>
    <row r="91" spans="1:6" s="100" customFormat="1" x14ac:dyDescent="0.3">
      <c r="A91" s="75" t="s">
        <v>296</v>
      </c>
      <c r="B91" s="22" t="s">
        <v>297</v>
      </c>
      <c r="C91" s="75"/>
      <c r="D91" s="165"/>
      <c r="E91" s="336"/>
      <c r="F91" s="346"/>
    </row>
    <row r="92" spans="1:6" x14ac:dyDescent="0.3">
      <c r="A92" s="75"/>
      <c r="B92" s="22"/>
      <c r="C92" s="75"/>
      <c r="D92" s="165"/>
      <c r="E92" s="336"/>
      <c r="F92" s="346"/>
    </row>
    <row r="93" spans="1:6" ht="28.8" x14ac:dyDescent="0.3">
      <c r="A93" s="75" t="s">
        <v>298</v>
      </c>
      <c r="B93" s="22" t="s">
        <v>119</v>
      </c>
      <c r="C93" s="75"/>
      <c r="D93" s="165"/>
      <c r="E93" s="336"/>
      <c r="F93" s="346"/>
    </row>
    <row r="94" spans="1:6" x14ac:dyDescent="0.3">
      <c r="A94" s="75"/>
      <c r="B94" s="22"/>
      <c r="C94" s="75"/>
      <c r="D94" s="165"/>
      <c r="E94" s="336"/>
      <c r="F94" s="346"/>
    </row>
    <row r="95" spans="1:6" x14ac:dyDescent="0.3">
      <c r="A95" s="75" t="s">
        <v>213</v>
      </c>
      <c r="B95" s="22" t="s">
        <v>120</v>
      </c>
      <c r="C95" s="75" t="s">
        <v>22</v>
      </c>
      <c r="D95" s="164">
        <v>30</v>
      </c>
      <c r="E95" s="336"/>
      <c r="F95" s="346">
        <f>E95*D95</f>
        <v>0</v>
      </c>
    </row>
    <row r="96" spans="1:6" x14ac:dyDescent="0.3">
      <c r="A96" s="75"/>
      <c r="B96" s="22"/>
      <c r="C96" s="75"/>
      <c r="D96" s="165"/>
      <c r="E96" s="336"/>
      <c r="F96" s="346"/>
    </row>
    <row r="97" spans="1:6" s="163" customFormat="1" x14ac:dyDescent="0.3">
      <c r="A97" s="63" t="s">
        <v>299</v>
      </c>
      <c r="B97" s="112" t="s">
        <v>300</v>
      </c>
      <c r="C97" s="63"/>
      <c r="D97" s="162"/>
      <c r="E97" s="63"/>
      <c r="F97" s="235"/>
    </row>
    <row r="98" spans="1:6" s="163" customFormat="1" x14ac:dyDescent="0.3">
      <c r="A98" s="188"/>
      <c r="B98" s="189"/>
      <c r="C98" s="188"/>
      <c r="D98" s="347"/>
      <c r="E98" s="336"/>
      <c r="F98" s="346"/>
    </row>
    <row r="99" spans="1:6" s="100" customFormat="1" x14ac:dyDescent="0.3">
      <c r="A99" s="75" t="s">
        <v>301</v>
      </c>
      <c r="B99" s="22" t="s">
        <v>121</v>
      </c>
      <c r="C99" s="75"/>
      <c r="D99" s="165"/>
      <c r="E99" s="336"/>
      <c r="F99" s="346"/>
    </row>
    <row r="100" spans="1:6" x14ac:dyDescent="0.3">
      <c r="A100" s="75"/>
      <c r="B100" s="22"/>
      <c r="C100" s="75"/>
      <c r="D100" s="165"/>
      <c r="E100" s="336"/>
      <c r="F100" s="346"/>
    </row>
    <row r="101" spans="1:6" s="100" customFormat="1" x14ac:dyDescent="0.3">
      <c r="A101" s="75" t="s">
        <v>302</v>
      </c>
      <c r="B101" s="22" t="s">
        <v>122</v>
      </c>
      <c r="C101" s="75"/>
      <c r="D101" s="164"/>
      <c r="E101" s="336"/>
      <c r="F101" s="346"/>
    </row>
    <row r="102" spans="1:6" x14ac:dyDescent="0.3">
      <c r="A102" s="75"/>
      <c r="B102" s="22"/>
      <c r="C102" s="75"/>
      <c r="D102" s="164"/>
      <c r="E102" s="336"/>
      <c r="F102" s="346"/>
    </row>
    <row r="103" spans="1:6" ht="28.8" x14ac:dyDescent="0.3">
      <c r="A103" s="75" t="s">
        <v>205</v>
      </c>
      <c r="B103" s="22" t="s">
        <v>123</v>
      </c>
      <c r="C103" s="75" t="s">
        <v>9</v>
      </c>
      <c r="D103" s="164">
        <v>205</v>
      </c>
      <c r="E103" s="336"/>
      <c r="F103" s="346">
        <f>E103*D103</f>
        <v>0</v>
      </c>
    </row>
    <row r="104" spans="1:6" x14ac:dyDescent="0.3">
      <c r="A104" s="75"/>
      <c r="B104" s="22"/>
      <c r="C104" s="75"/>
      <c r="D104" s="164"/>
      <c r="E104" s="336"/>
      <c r="F104" s="346"/>
    </row>
    <row r="105" spans="1:6" s="100" customFormat="1" ht="28.8" x14ac:dyDescent="0.3">
      <c r="A105" s="75" t="s">
        <v>303</v>
      </c>
      <c r="B105" s="22" t="s">
        <v>304</v>
      </c>
      <c r="C105" s="75"/>
      <c r="D105" s="164"/>
      <c r="E105" s="336"/>
      <c r="F105" s="346"/>
    </row>
    <row r="106" spans="1:6" x14ac:dyDescent="0.3">
      <c r="A106" s="75"/>
      <c r="B106" s="22"/>
      <c r="C106" s="75"/>
      <c r="D106" s="164"/>
      <c r="E106" s="336"/>
      <c r="F106" s="346"/>
    </row>
    <row r="107" spans="1:6" x14ac:dyDescent="0.3">
      <c r="A107" s="75" t="s">
        <v>305</v>
      </c>
      <c r="B107" s="22" t="s">
        <v>306</v>
      </c>
      <c r="C107" s="75" t="s">
        <v>9</v>
      </c>
      <c r="D107" s="164">
        <v>65</v>
      </c>
      <c r="E107" s="336"/>
      <c r="F107" s="346">
        <f>E107*D107</f>
        <v>0</v>
      </c>
    </row>
    <row r="108" spans="1:6" x14ac:dyDescent="0.3">
      <c r="A108" s="75"/>
      <c r="B108" s="22"/>
      <c r="C108" s="43"/>
      <c r="E108" s="336"/>
      <c r="F108" s="346"/>
    </row>
    <row r="109" spans="1:6" s="163" customFormat="1" x14ac:dyDescent="0.3">
      <c r="A109" s="63" t="s">
        <v>307</v>
      </c>
      <c r="B109" s="112" t="s">
        <v>308</v>
      </c>
      <c r="C109" s="63"/>
      <c r="D109" s="161"/>
      <c r="E109" s="63"/>
      <c r="F109" s="235"/>
    </row>
    <row r="110" spans="1:6" x14ac:dyDescent="0.3">
      <c r="A110" s="75"/>
      <c r="B110" s="22"/>
      <c r="C110" s="75"/>
      <c r="D110" s="164"/>
      <c r="E110" s="336"/>
      <c r="F110" s="346"/>
    </row>
    <row r="111" spans="1:6" s="100" customFormat="1" x14ac:dyDescent="0.3">
      <c r="A111" s="75" t="s">
        <v>309</v>
      </c>
      <c r="B111" s="22" t="s">
        <v>310</v>
      </c>
      <c r="C111" s="75"/>
      <c r="D111" s="164"/>
      <c r="E111" s="336"/>
      <c r="F111" s="346"/>
    </row>
    <row r="112" spans="1:6" x14ac:dyDescent="0.3">
      <c r="A112" s="75"/>
      <c r="B112" s="22"/>
      <c r="C112" s="75"/>
      <c r="D112" s="164"/>
      <c r="E112" s="336"/>
      <c r="F112" s="346"/>
    </row>
    <row r="113" spans="1:6" ht="28.8" x14ac:dyDescent="0.3">
      <c r="A113" s="75" t="s">
        <v>312</v>
      </c>
      <c r="B113" s="22" t="s">
        <v>125</v>
      </c>
      <c r="C113" s="75" t="s">
        <v>35</v>
      </c>
      <c r="D113" s="164">
        <v>30</v>
      </c>
      <c r="E113" s="336"/>
      <c r="F113" s="346">
        <f>E113*D113</f>
        <v>0</v>
      </c>
    </row>
    <row r="114" spans="1:6" x14ac:dyDescent="0.3">
      <c r="A114" s="75"/>
      <c r="B114" s="22"/>
      <c r="C114" s="75"/>
      <c r="D114" s="164"/>
      <c r="E114" s="336"/>
      <c r="F114" s="346"/>
    </row>
    <row r="115" spans="1:6" x14ac:dyDescent="0.3">
      <c r="A115" s="75" t="s">
        <v>311</v>
      </c>
      <c r="B115" s="22" t="s">
        <v>126</v>
      </c>
      <c r="C115" s="75" t="s">
        <v>35</v>
      </c>
      <c r="D115" s="164">
        <v>84</v>
      </c>
      <c r="E115" s="336"/>
      <c r="F115" s="346">
        <f>E115*D115</f>
        <v>0</v>
      </c>
    </row>
    <row r="116" spans="1:6" x14ac:dyDescent="0.3">
      <c r="A116" s="75"/>
      <c r="B116" s="22"/>
      <c r="C116" s="75"/>
      <c r="D116" s="164"/>
      <c r="E116" s="336"/>
      <c r="F116" s="346"/>
    </row>
    <row r="117" spans="1:6" s="163" customFormat="1" x14ac:dyDescent="0.3">
      <c r="A117" s="63" t="s">
        <v>318</v>
      </c>
      <c r="B117" s="112" t="s">
        <v>319</v>
      </c>
      <c r="C117" s="63"/>
      <c r="D117" s="161"/>
      <c r="E117" s="63"/>
      <c r="F117" s="235"/>
    </row>
    <row r="118" spans="1:6" x14ac:dyDescent="0.3">
      <c r="A118" s="75"/>
      <c r="B118" s="22"/>
      <c r="C118" s="75"/>
      <c r="D118" s="164"/>
      <c r="E118" s="336"/>
      <c r="F118" s="346"/>
    </row>
    <row r="119" spans="1:6" x14ac:dyDescent="0.3">
      <c r="A119" s="75" t="s">
        <v>313</v>
      </c>
      <c r="B119" s="22" t="s">
        <v>127</v>
      </c>
      <c r="C119" s="75" t="s">
        <v>128</v>
      </c>
      <c r="D119" s="164">
        <v>16</v>
      </c>
      <c r="E119" s="336"/>
      <c r="F119" s="346">
        <f>E119*D119</f>
        <v>0</v>
      </c>
    </row>
    <row r="120" spans="1:6" x14ac:dyDescent="0.3">
      <c r="A120" s="75"/>
      <c r="B120" s="22"/>
      <c r="C120" s="75"/>
      <c r="D120" s="164"/>
      <c r="E120" s="336"/>
      <c r="F120" s="346"/>
    </row>
    <row r="121" spans="1:6" s="100" customFormat="1" x14ac:dyDescent="0.3">
      <c r="A121" s="75" t="s">
        <v>314</v>
      </c>
      <c r="B121" s="22" t="s">
        <v>315</v>
      </c>
      <c r="C121" s="75"/>
      <c r="D121" s="164"/>
      <c r="E121" s="336"/>
      <c r="F121" s="346"/>
    </row>
    <row r="122" spans="1:6" x14ac:dyDescent="0.3">
      <c r="A122" s="75"/>
      <c r="B122" s="22"/>
      <c r="C122" s="75"/>
      <c r="D122" s="164"/>
      <c r="E122" s="336"/>
      <c r="F122" s="346"/>
    </row>
    <row r="123" spans="1:6" s="100" customFormat="1" x14ac:dyDescent="0.3">
      <c r="A123" s="75" t="s">
        <v>316</v>
      </c>
      <c r="B123" s="22" t="s">
        <v>317</v>
      </c>
      <c r="C123" s="75"/>
      <c r="D123" s="164"/>
      <c r="E123" s="336"/>
      <c r="F123" s="346"/>
    </row>
    <row r="124" spans="1:6" x14ac:dyDescent="0.3">
      <c r="A124" s="75"/>
      <c r="B124" s="22"/>
      <c r="C124" s="75"/>
      <c r="D124" s="164"/>
      <c r="E124" s="336"/>
      <c r="F124" s="346"/>
    </row>
    <row r="125" spans="1:6" ht="28.8" x14ac:dyDescent="0.3">
      <c r="A125" s="75" t="s">
        <v>211</v>
      </c>
      <c r="B125" s="22" t="s">
        <v>130</v>
      </c>
      <c r="C125" s="75" t="s">
        <v>35</v>
      </c>
      <c r="D125" s="164">
        <v>135</v>
      </c>
      <c r="E125" s="336"/>
      <c r="F125" s="346">
        <f>E125*D125</f>
        <v>0</v>
      </c>
    </row>
    <row r="126" spans="1:6" x14ac:dyDescent="0.3">
      <c r="A126" s="75"/>
      <c r="B126" s="22"/>
      <c r="C126" s="75"/>
      <c r="D126" s="164"/>
      <c r="E126" s="336"/>
      <c r="F126" s="346"/>
    </row>
    <row r="127" spans="1:6" x14ac:dyDescent="0.3">
      <c r="A127" s="75" t="s">
        <v>213</v>
      </c>
      <c r="B127" s="22" t="s">
        <v>131</v>
      </c>
      <c r="C127" s="75" t="s">
        <v>128</v>
      </c>
      <c r="D127" s="164">
        <v>65</v>
      </c>
      <c r="E127" s="336"/>
      <c r="F127" s="346">
        <f>E127*D127</f>
        <v>0</v>
      </c>
    </row>
    <row r="128" spans="1:6" x14ac:dyDescent="0.3">
      <c r="A128" s="75"/>
      <c r="B128" s="22"/>
      <c r="C128" s="75"/>
      <c r="D128" s="164"/>
      <c r="E128" s="336"/>
      <c r="F128" s="346"/>
    </row>
    <row r="129" spans="1:6" x14ac:dyDescent="0.3">
      <c r="A129" s="75" t="s">
        <v>322</v>
      </c>
      <c r="B129" s="22" t="s">
        <v>323</v>
      </c>
      <c r="C129" s="75" t="s">
        <v>5</v>
      </c>
      <c r="D129" s="164">
        <v>460</v>
      </c>
      <c r="E129" s="336"/>
      <c r="F129" s="346">
        <f>E129*D129</f>
        <v>0</v>
      </c>
    </row>
    <row r="130" spans="1:6" x14ac:dyDescent="0.3">
      <c r="A130" s="75"/>
      <c r="B130" s="22"/>
      <c r="C130" s="75"/>
      <c r="D130" s="164"/>
      <c r="E130" s="336"/>
      <c r="F130" s="346"/>
    </row>
    <row r="131" spans="1:6" x14ac:dyDescent="0.3">
      <c r="A131" s="75" t="s">
        <v>320</v>
      </c>
      <c r="B131" s="22" t="s">
        <v>321</v>
      </c>
      <c r="C131" s="75" t="s">
        <v>9</v>
      </c>
      <c r="D131" s="164">
        <v>14</v>
      </c>
      <c r="E131" s="336"/>
      <c r="F131" s="346">
        <f>E131*D131</f>
        <v>0</v>
      </c>
    </row>
    <row r="132" spans="1:6" x14ac:dyDescent="0.3">
      <c r="A132" s="75"/>
      <c r="B132" s="22"/>
      <c r="C132" s="75"/>
      <c r="D132" s="164"/>
      <c r="E132" s="336"/>
      <c r="F132" s="346"/>
    </row>
    <row r="133" spans="1:6" s="163" customFormat="1" ht="28.8" x14ac:dyDescent="0.3">
      <c r="A133" s="63" t="s">
        <v>585</v>
      </c>
      <c r="B133" s="112" t="s">
        <v>586</v>
      </c>
      <c r="C133" s="63"/>
      <c r="D133" s="161"/>
      <c r="E133" s="63"/>
      <c r="F133" s="235"/>
    </row>
    <row r="134" spans="1:6" x14ac:dyDescent="0.3">
      <c r="A134" s="75"/>
      <c r="B134" s="22"/>
      <c r="C134" s="75"/>
      <c r="D134" s="164"/>
      <c r="E134" s="336"/>
      <c r="F134" s="346"/>
    </row>
    <row r="135" spans="1:6" s="100" customFormat="1" x14ac:dyDescent="0.3">
      <c r="A135" s="75" t="s">
        <v>1019</v>
      </c>
      <c r="B135" s="22" t="s">
        <v>587</v>
      </c>
      <c r="C135" s="75"/>
      <c r="D135" s="164"/>
      <c r="E135" s="336"/>
      <c r="F135" s="346"/>
    </row>
    <row r="136" spans="1:6" x14ac:dyDescent="0.3">
      <c r="A136" s="75"/>
      <c r="B136" s="22"/>
      <c r="C136" s="75"/>
      <c r="D136" s="164"/>
      <c r="E136" s="336"/>
      <c r="F136" s="346"/>
    </row>
    <row r="137" spans="1:6" x14ac:dyDescent="0.3">
      <c r="A137" s="75" t="s">
        <v>211</v>
      </c>
      <c r="B137" s="22" t="s">
        <v>133</v>
      </c>
      <c r="C137" s="75" t="s">
        <v>0</v>
      </c>
      <c r="D137" s="416">
        <v>53000</v>
      </c>
      <c r="E137" s="457">
        <v>1</v>
      </c>
      <c r="F137" s="346">
        <f>E137*D137</f>
        <v>53000</v>
      </c>
    </row>
    <row r="138" spans="1:6" x14ac:dyDescent="0.3">
      <c r="A138" s="75"/>
      <c r="B138" s="22"/>
      <c r="C138" s="75"/>
      <c r="D138" s="164"/>
      <c r="E138" s="336"/>
      <c r="F138" s="346"/>
    </row>
    <row r="139" spans="1:6" ht="28.8" x14ac:dyDescent="0.3">
      <c r="A139" s="75" t="s">
        <v>213</v>
      </c>
      <c r="B139" s="22" t="s">
        <v>1143</v>
      </c>
      <c r="C139" s="75" t="s">
        <v>1</v>
      </c>
      <c r="D139" s="416">
        <f>F137</f>
        <v>53000</v>
      </c>
      <c r="E139" s="259"/>
      <c r="F139" s="346">
        <f>E139*D139</f>
        <v>0</v>
      </c>
    </row>
    <row r="140" spans="1:6" x14ac:dyDescent="0.3">
      <c r="A140" s="75"/>
      <c r="B140" s="22"/>
      <c r="C140" s="75"/>
      <c r="D140" s="164"/>
      <c r="E140" s="336"/>
      <c r="F140" s="346"/>
    </row>
    <row r="141" spans="1:6" ht="28.8" x14ac:dyDescent="0.3">
      <c r="A141" s="75" t="s">
        <v>215</v>
      </c>
      <c r="B141" s="22" t="s">
        <v>134</v>
      </c>
      <c r="C141" s="75" t="s">
        <v>0</v>
      </c>
      <c r="D141" s="416">
        <v>53000</v>
      </c>
      <c r="E141" s="457">
        <v>1</v>
      </c>
      <c r="F141" s="346">
        <f>E141*D141</f>
        <v>53000</v>
      </c>
    </row>
    <row r="142" spans="1:6" x14ac:dyDescent="0.3">
      <c r="A142" s="75"/>
      <c r="B142" s="22"/>
      <c r="C142" s="75"/>
      <c r="D142" s="164"/>
      <c r="E142" s="336"/>
      <c r="F142" s="346"/>
    </row>
    <row r="143" spans="1:6" ht="28.8" x14ac:dyDescent="0.3">
      <c r="A143" s="75" t="s">
        <v>336</v>
      </c>
      <c r="B143" s="22" t="s">
        <v>1153</v>
      </c>
      <c r="C143" s="75" t="s">
        <v>1</v>
      </c>
      <c r="D143" s="451">
        <f>F141</f>
        <v>53000</v>
      </c>
      <c r="E143" s="259"/>
      <c r="F143" s="346">
        <f>E143*D143</f>
        <v>0</v>
      </c>
    </row>
    <row r="144" spans="1:6" x14ac:dyDescent="0.3">
      <c r="A144" s="75"/>
      <c r="B144" s="22"/>
      <c r="C144" s="75"/>
      <c r="D144" s="164"/>
      <c r="E144" s="336"/>
      <c r="F144" s="346"/>
    </row>
    <row r="145" spans="1:6" s="163" customFormat="1" x14ac:dyDescent="0.3">
      <c r="A145" s="63" t="s">
        <v>324</v>
      </c>
      <c r="B145" s="112" t="s">
        <v>325</v>
      </c>
      <c r="C145" s="63"/>
      <c r="D145" s="161"/>
      <c r="E145" s="63"/>
      <c r="F145" s="235"/>
    </row>
    <row r="146" spans="1:6" x14ac:dyDescent="0.3">
      <c r="A146" s="75"/>
      <c r="B146" s="22"/>
      <c r="C146" s="75"/>
      <c r="D146" s="164"/>
      <c r="E146" s="336"/>
      <c r="F146" s="346"/>
    </row>
    <row r="147" spans="1:6" x14ac:dyDescent="0.3">
      <c r="A147" s="75" t="s">
        <v>326</v>
      </c>
      <c r="B147" s="22" t="s">
        <v>135</v>
      </c>
      <c r="C147" s="75" t="s">
        <v>5</v>
      </c>
      <c r="D147" s="164">
        <v>350</v>
      </c>
      <c r="E147" s="336"/>
      <c r="F147" s="346">
        <f>E147*D147</f>
        <v>0</v>
      </c>
    </row>
    <row r="148" spans="1:6" x14ac:dyDescent="0.3">
      <c r="A148" s="75"/>
      <c r="B148" s="22"/>
      <c r="C148" s="75"/>
      <c r="D148" s="164"/>
      <c r="E148" s="336"/>
      <c r="F148" s="195"/>
    </row>
    <row r="149" spans="1:6" x14ac:dyDescent="0.3">
      <c r="A149" s="481" t="s">
        <v>61</v>
      </c>
      <c r="B149" s="481"/>
      <c r="C149" s="481"/>
      <c r="D149" s="481"/>
      <c r="E149" s="111"/>
      <c r="F149" s="160">
        <f>SUM(F3:F148)</f>
        <v>212000</v>
      </c>
    </row>
    <row r="150" spans="1:6" x14ac:dyDescent="0.3">
      <c r="A150" s="43"/>
      <c r="B150" s="45"/>
      <c r="C150" s="43"/>
    </row>
    <row r="151" spans="1:6" x14ac:dyDescent="0.3">
      <c r="F151" s="258"/>
    </row>
    <row r="238" spans="1:4" x14ac:dyDescent="0.3">
      <c r="A238" s="170"/>
      <c r="B238" s="171"/>
      <c r="C238" s="172"/>
      <c r="D238" s="172"/>
    </row>
  </sheetData>
  <mergeCells count="1">
    <mergeCell ref="A149:D149"/>
  </mergeCells>
  <pageMargins left="0.70866141732283472" right="0.70866141732283472" top="0.74803149606299213" bottom="0.74803149606299213" header="0.31496062992125984" footer="0.31496062992125984"/>
  <pageSetup paperSize="9" scale="81" fitToHeight="0" orientation="portrait" r:id="rId1"/>
  <headerFooter>
    <oddHeader>&amp;LKWAZULU-NATAL DEPARTMENT OF TRANSPORT
UPGRADE OF DISTRICT ROAD D77 FROM KM 0.0 TO KM 5.0&amp;RSCHEDULE B/1 - STRUCTURES
STRUCTURE NUMBER: STC4231</oddHeader>
    <oddFooter>Page &amp;P</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90893E-6C93-454E-BE0E-5E6C66A84440}">
  <sheetPr>
    <pageSetUpPr fitToPage="1"/>
  </sheetPr>
  <dimension ref="A1:J63"/>
  <sheetViews>
    <sheetView view="pageBreakPreview" zoomScale="80" zoomScaleNormal="100" zoomScaleSheetLayoutView="80" workbookViewId="0">
      <selection activeCell="H5" sqref="D5:I41"/>
    </sheetView>
  </sheetViews>
  <sheetFormatPr defaultColWidth="8.88671875" defaultRowHeight="14.4" x14ac:dyDescent="0.3"/>
  <cols>
    <col min="1" max="1" width="8.44140625" style="292" customWidth="1"/>
    <col min="2" max="2" width="57.88671875" style="40" customWidth="1"/>
    <col min="3" max="3" width="7.33203125" style="293" bestFit="1" customWidth="1"/>
    <col min="4" max="4" width="12.6640625" style="291" bestFit="1" customWidth="1"/>
    <col min="5" max="5" width="15.33203125" style="25" hidden="1" customWidth="1"/>
    <col min="6" max="6" width="17.6640625" style="290" hidden="1" customWidth="1"/>
    <col min="7" max="7" width="13.88671875" hidden="1" customWidth="1"/>
    <col min="8" max="9" width="15.33203125" style="372" customWidth="1"/>
    <col min="10" max="10" width="14.88671875" style="372" bestFit="1" customWidth="1"/>
  </cols>
  <sheetData>
    <row r="1" spans="1:10" x14ac:dyDescent="0.3">
      <c r="A1" s="297" t="s">
        <v>1197</v>
      </c>
      <c r="B1" s="298"/>
      <c r="C1" s="299"/>
      <c r="D1" s="300"/>
      <c r="E1" s="301"/>
      <c r="F1" s="302"/>
    </row>
    <row r="2" spans="1:10" x14ac:dyDescent="0.3">
      <c r="A2" s="263" t="s">
        <v>44</v>
      </c>
      <c r="B2" s="264" t="s">
        <v>45</v>
      </c>
      <c r="C2" s="265" t="s">
        <v>46</v>
      </c>
      <c r="D2" s="263" t="s">
        <v>43</v>
      </c>
      <c r="E2" s="266" t="s">
        <v>47</v>
      </c>
      <c r="F2" s="267" t="s">
        <v>34</v>
      </c>
      <c r="G2" s="11"/>
      <c r="H2" s="379" t="s">
        <v>47</v>
      </c>
      <c r="I2" s="379" t="s">
        <v>34</v>
      </c>
    </row>
    <row r="3" spans="1:10" x14ac:dyDescent="0.3">
      <c r="A3" s="63" t="s">
        <v>159</v>
      </c>
      <c r="B3" s="112" t="s">
        <v>160</v>
      </c>
      <c r="C3" s="74"/>
      <c r="D3" s="63"/>
      <c r="E3" s="304"/>
      <c r="F3" s="312"/>
      <c r="G3" s="312"/>
      <c r="H3" s="312"/>
      <c r="I3" s="312"/>
    </row>
    <row r="4" spans="1:10" x14ac:dyDescent="0.3">
      <c r="A4" s="75"/>
      <c r="B4" s="22" t="s">
        <v>12</v>
      </c>
      <c r="C4" s="68"/>
      <c r="D4" s="75"/>
      <c r="E4" s="305"/>
      <c r="F4" s="317"/>
      <c r="G4" s="311"/>
      <c r="H4" s="311"/>
      <c r="I4" s="311"/>
    </row>
    <row r="5" spans="1:10" ht="28.8" x14ac:dyDescent="0.3">
      <c r="A5" s="75" t="s">
        <v>161</v>
      </c>
      <c r="B5" s="22" t="s">
        <v>162</v>
      </c>
      <c r="C5" s="68" t="s">
        <v>49</v>
      </c>
      <c r="D5" s="75">
        <v>1</v>
      </c>
      <c r="E5" s="305"/>
      <c r="F5" s="317"/>
      <c r="G5" s="311"/>
      <c r="H5" s="311"/>
      <c r="I5" s="311">
        <f>H5*D5</f>
        <v>0</v>
      </c>
    </row>
    <row r="6" spans="1:10" x14ac:dyDescent="0.3">
      <c r="A6" s="75"/>
      <c r="B6" s="22" t="s">
        <v>12</v>
      </c>
      <c r="C6" s="68"/>
      <c r="D6" s="75"/>
      <c r="E6" s="305"/>
      <c r="F6" s="317"/>
      <c r="G6" s="311"/>
      <c r="H6" s="311"/>
      <c r="I6" s="311"/>
    </row>
    <row r="7" spans="1:10" x14ac:dyDescent="0.3">
      <c r="A7" s="75" t="s">
        <v>163</v>
      </c>
      <c r="B7" s="22" t="s">
        <v>164</v>
      </c>
      <c r="C7" s="68" t="s">
        <v>3</v>
      </c>
      <c r="D7" s="75">
        <v>6</v>
      </c>
      <c r="E7" s="305"/>
      <c r="F7" s="317"/>
      <c r="G7" s="311"/>
      <c r="H7" s="311"/>
      <c r="I7" s="311">
        <f>H7*D7</f>
        <v>0</v>
      </c>
    </row>
    <row r="8" spans="1:10" x14ac:dyDescent="0.3">
      <c r="A8" s="283"/>
      <c r="B8" s="281"/>
      <c r="C8" s="282"/>
      <c r="D8" s="283"/>
      <c r="E8" s="284"/>
      <c r="F8" s="285"/>
      <c r="G8" s="5"/>
      <c r="H8" s="382"/>
      <c r="I8" s="382"/>
      <c r="J8" s="372">
        <f>SUM(I4:I8)</f>
        <v>0</v>
      </c>
    </row>
    <row r="9" spans="1:10" ht="28.8" x14ac:dyDescent="0.3">
      <c r="A9" s="63" t="s">
        <v>149</v>
      </c>
      <c r="B9" s="74" t="s">
        <v>150</v>
      </c>
      <c r="C9" s="74"/>
      <c r="D9" s="63"/>
      <c r="E9" s="103"/>
      <c r="F9" s="106"/>
      <c r="G9" s="106"/>
      <c r="H9" s="106"/>
      <c r="I9" s="106"/>
    </row>
    <row r="10" spans="1:10" x14ac:dyDescent="0.3">
      <c r="A10" s="75"/>
      <c r="B10" s="22"/>
      <c r="C10" s="68"/>
      <c r="D10" s="75"/>
      <c r="E10" s="104"/>
      <c r="F10" s="107"/>
      <c r="G10" s="5"/>
      <c r="H10" s="382"/>
      <c r="I10" s="382"/>
    </row>
    <row r="11" spans="1:10" x14ac:dyDescent="0.3">
      <c r="A11" s="75" t="s">
        <v>151</v>
      </c>
      <c r="B11" s="22" t="s">
        <v>152</v>
      </c>
      <c r="C11" s="68"/>
      <c r="D11" s="75"/>
      <c r="E11" s="104"/>
      <c r="F11" s="107"/>
      <c r="G11" s="5"/>
      <c r="H11" s="382"/>
      <c r="I11" s="382"/>
    </row>
    <row r="12" spans="1:10" x14ac:dyDescent="0.3">
      <c r="A12" s="75"/>
      <c r="B12" s="22"/>
      <c r="C12" s="68"/>
      <c r="D12" s="75"/>
      <c r="E12" s="104"/>
      <c r="F12" s="107"/>
      <c r="G12" s="5"/>
      <c r="H12" s="382"/>
      <c r="I12" s="382"/>
    </row>
    <row r="13" spans="1:10" x14ac:dyDescent="0.3">
      <c r="A13" s="75" t="s">
        <v>155</v>
      </c>
      <c r="B13" s="22" t="s">
        <v>153</v>
      </c>
      <c r="C13" s="68" t="s">
        <v>48</v>
      </c>
      <c r="D13" s="75">
        <v>1</v>
      </c>
      <c r="E13" s="104"/>
      <c r="F13" s="107"/>
      <c r="G13" s="6"/>
      <c r="H13" s="382"/>
      <c r="I13" s="382">
        <f>H13*D13</f>
        <v>0</v>
      </c>
      <c r="J13" s="372">
        <f>SUM(I22:I42)*0.15</f>
        <v>0</v>
      </c>
    </row>
    <row r="14" spans="1:10" x14ac:dyDescent="0.3">
      <c r="A14" s="75"/>
      <c r="B14" s="22"/>
      <c r="C14" s="68"/>
      <c r="D14" s="75"/>
      <c r="E14" s="104"/>
      <c r="F14" s="107"/>
      <c r="G14" s="5"/>
      <c r="H14" s="382"/>
      <c r="I14" s="382"/>
    </row>
    <row r="15" spans="1:10" x14ac:dyDescent="0.3">
      <c r="A15" s="75" t="s">
        <v>154</v>
      </c>
      <c r="B15" s="22" t="s">
        <v>156</v>
      </c>
      <c r="C15" s="68" t="s">
        <v>48</v>
      </c>
      <c r="D15" s="75">
        <v>1</v>
      </c>
      <c r="E15" s="104"/>
      <c r="F15" s="107"/>
      <c r="G15" s="5"/>
      <c r="H15" s="382"/>
      <c r="I15" s="382">
        <f>H15*D15</f>
        <v>0</v>
      </c>
    </row>
    <row r="16" spans="1:10" x14ac:dyDescent="0.3">
      <c r="A16" s="75"/>
      <c r="B16" s="22"/>
      <c r="C16" s="68"/>
      <c r="D16" s="75"/>
      <c r="E16" s="104"/>
      <c r="F16" s="107"/>
      <c r="G16" s="5"/>
      <c r="H16" s="382"/>
      <c r="I16" s="382"/>
    </row>
    <row r="17" spans="1:10" x14ac:dyDescent="0.3">
      <c r="A17" s="75" t="s">
        <v>157</v>
      </c>
      <c r="B17" s="22" t="s">
        <v>158</v>
      </c>
      <c r="C17" s="68" t="s">
        <v>3</v>
      </c>
      <c r="D17" s="75">
        <v>6</v>
      </c>
      <c r="E17" s="104"/>
      <c r="F17" s="107"/>
      <c r="G17" s="6"/>
      <c r="H17" s="382"/>
      <c r="I17" s="382">
        <f>H17*D17</f>
        <v>0</v>
      </c>
      <c r="J17" s="372">
        <f>J13/2</f>
        <v>0</v>
      </c>
    </row>
    <row r="18" spans="1:10" x14ac:dyDescent="0.3">
      <c r="A18" s="283"/>
      <c r="B18" s="281"/>
      <c r="C18" s="282"/>
      <c r="D18" s="283"/>
      <c r="E18" s="284"/>
      <c r="F18" s="285"/>
      <c r="G18" s="5"/>
      <c r="H18" s="382"/>
      <c r="I18" s="382"/>
      <c r="J18" s="372">
        <f>SUM(I10:I18)</f>
        <v>0</v>
      </c>
    </row>
    <row r="19" spans="1:10" s="67" customFormat="1" x14ac:dyDescent="0.3">
      <c r="A19" s="268" t="s">
        <v>905</v>
      </c>
      <c r="B19" s="269" t="s">
        <v>906</v>
      </c>
      <c r="C19" s="270"/>
      <c r="D19" s="271"/>
      <c r="E19" s="272"/>
      <c r="F19" s="273"/>
      <c r="G19" s="383"/>
      <c r="H19" s="384"/>
      <c r="I19" s="384"/>
      <c r="J19" s="373"/>
    </row>
    <row r="20" spans="1:10" s="70" customFormat="1" ht="15" customHeight="1" x14ac:dyDescent="0.3">
      <c r="A20" s="274"/>
      <c r="B20" s="275"/>
      <c r="C20" s="276"/>
      <c r="D20" s="277"/>
      <c r="E20" s="278"/>
      <c r="F20" s="279"/>
      <c r="G20" s="385"/>
      <c r="H20" s="386"/>
      <c r="I20" s="386"/>
      <c r="J20" s="374"/>
    </row>
    <row r="21" spans="1:10" s="62" customFormat="1" ht="15" customHeight="1" x14ac:dyDescent="0.3">
      <c r="A21" s="280" t="s">
        <v>907</v>
      </c>
      <c r="B21" s="281" t="s">
        <v>908</v>
      </c>
      <c r="C21" s="276"/>
      <c r="D21" s="277"/>
      <c r="E21" s="278"/>
      <c r="F21" s="279"/>
      <c r="G21" s="385"/>
      <c r="H21" s="386"/>
      <c r="I21" s="386"/>
      <c r="J21" s="375"/>
    </row>
    <row r="22" spans="1:10" s="70" customFormat="1" ht="15" customHeight="1" x14ac:dyDescent="0.3">
      <c r="A22" s="274"/>
      <c r="B22" s="275"/>
      <c r="C22" s="276"/>
      <c r="D22" s="277"/>
      <c r="E22" s="278"/>
      <c r="F22" s="279"/>
      <c r="G22" s="385"/>
      <c r="H22" s="387"/>
      <c r="I22" s="387"/>
      <c r="J22" s="374"/>
    </row>
    <row r="23" spans="1:10" ht="15" customHeight="1" x14ac:dyDescent="0.3">
      <c r="A23" s="280" t="s">
        <v>909</v>
      </c>
      <c r="B23" s="281" t="s">
        <v>910</v>
      </c>
      <c r="C23" s="282" t="s">
        <v>6</v>
      </c>
      <c r="D23" s="283">
        <v>1</v>
      </c>
      <c r="E23" s="284">
        <v>5000</v>
      </c>
      <c r="F23" s="285">
        <f>E23*D23</f>
        <v>5000</v>
      </c>
      <c r="G23" s="5"/>
      <c r="H23" s="284"/>
      <c r="I23" s="403">
        <f>H23*D23</f>
        <v>0</v>
      </c>
    </row>
    <row r="24" spans="1:10" ht="15" customHeight="1" x14ac:dyDescent="0.3">
      <c r="A24" s="280"/>
      <c r="B24" s="281"/>
      <c r="C24" s="282"/>
      <c r="D24" s="283"/>
      <c r="E24" s="284"/>
      <c r="F24" s="285"/>
      <c r="G24" s="5"/>
      <c r="H24" s="284"/>
      <c r="I24" s="382"/>
    </row>
    <row r="25" spans="1:10" s="240" customFormat="1" ht="15" customHeight="1" x14ac:dyDescent="0.3">
      <c r="A25" s="280" t="s">
        <v>967</v>
      </c>
      <c r="B25" s="281" t="s">
        <v>1014</v>
      </c>
      <c r="C25" s="282"/>
      <c r="D25" s="283"/>
      <c r="E25" s="284"/>
      <c r="F25" s="285"/>
      <c r="G25" s="5"/>
      <c r="H25" s="284"/>
      <c r="I25" s="382"/>
      <c r="J25" s="376"/>
    </row>
    <row r="26" spans="1:10" ht="15" customHeight="1" x14ac:dyDescent="0.3">
      <c r="A26" s="280"/>
      <c r="B26" s="281"/>
      <c r="C26" s="282"/>
      <c r="D26" s="283"/>
      <c r="E26" s="284"/>
      <c r="F26" s="285"/>
      <c r="G26" s="5"/>
      <c r="H26" s="284"/>
      <c r="I26" s="382"/>
    </row>
    <row r="27" spans="1:10" ht="15" customHeight="1" x14ac:dyDescent="0.3">
      <c r="A27" s="280" t="s">
        <v>969</v>
      </c>
      <c r="B27" s="281" t="s">
        <v>911</v>
      </c>
      <c r="C27" s="282" t="s">
        <v>9</v>
      </c>
      <c r="D27" s="283">
        <v>12500</v>
      </c>
      <c r="E27" s="284">
        <v>100</v>
      </c>
      <c r="F27" s="285">
        <f>E27*D27</f>
        <v>1250000</v>
      </c>
      <c r="G27" s="5"/>
      <c r="H27" s="284"/>
      <c r="I27" s="382">
        <f t="shared" ref="I27:I41" si="0">H27*D27</f>
        <v>0</v>
      </c>
    </row>
    <row r="28" spans="1:10" ht="15" customHeight="1" x14ac:dyDescent="0.3">
      <c r="A28" s="280"/>
      <c r="B28" s="281"/>
      <c r="C28" s="282"/>
      <c r="D28" s="283"/>
      <c r="E28" s="284"/>
      <c r="F28" s="285"/>
      <c r="G28" s="5"/>
      <c r="H28" s="284"/>
      <c r="I28" s="382"/>
    </row>
    <row r="29" spans="1:10" ht="15" customHeight="1" x14ac:dyDescent="0.3">
      <c r="A29" s="280" t="s">
        <v>1113</v>
      </c>
      <c r="B29" s="281" t="s">
        <v>1114</v>
      </c>
      <c r="C29" s="282"/>
      <c r="D29" s="283"/>
      <c r="E29" s="284"/>
      <c r="F29" s="285"/>
      <c r="G29" s="5"/>
      <c r="H29" s="284"/>
      <c r="I29" s="382"/>
    </row>
    <row r="30" spans="1:10" ht="15" customHeight="1" x14ac:dyDescent="0.3">
      <c r="A30" s="280"/>
      <c r="B30" s="281"/>
      <c r="C30" s="282"/>
      <c r="D30" s="283"/>
      <c r="E30" s="284"/>
      <c r="F30" s="285"/>
      <c r="G30" s="5"/>
      <c r="H30" s="284"/>
      <c r="I30" s="382"/>
    </row>
    <row r="31" spans="1:10" ht="15" customHeight="1" x14ac:dyDescent="0.3">
      <c r="A31" s="280" t="s">
        <v>1115</v>
      </c>
      <c r="B31" s="281" t="s">
        <v>911</v>
      </c>
      <c r="C31" s="282" t="s">
        <v>9</v>
      </c>
      <c r="D31" s="283">
        <v>5000</v>
      </c>
      <c r="E31" s="284">
        <v>100</v>
      </c>
      <c r="F31" s="285">
        <f>E31*D31</f>
        <v>500000</v>
      </c>
      <c r="G31" s="5"/>
      <c r="H31" s="284"/>
      <c r="I31" s="382">
        <f t="shared" si="0"/>
        <v>0</v>
      </c>
    </row>
    <row r="32" spans="1:10" ht="15" customHeight="1" x14ac:dyDescent="0.3">
      <c r="A32" s="280"/>
      <c r="B32" s="281"/>
      <c r="C32" s="282"/>
      <c r="D32" s="283"/>
      <c r="E32" s="284"/>
      <c r="F32" s="285"/>
      <c r="G32" s="5"/>
      <c r="H32" s="284"/>
      <c r="I32" s="382"/>
    </row>
    <row r="33" spans="1:10" s="240" customFormat="1" ht="28.8" x14ac:dyDescent="0.3">
      <c r="A33" s="280" t="s">
        <v>1111</v>
      </c>
      <c r="B33" s="281" t="s">
        <v>1110</v>
      </c>
      <c r="C33" s="282"/>
      <c r="D33" s="283"/>
      <c r="E33" s="284"/>
      <c r="F33" s="285" t="s">
        <v>12</v>
      </c>
      <c r="G33" s="5"/>
      <c r="H33" s="284"/>
      <c r="I33" s="382"/>
      <c r="J33" s="376"/>
    </row>
    <row r="34" spans="1:10" s="286" customFormat="1" x14ac:dyDescent="0.3">
      <c r="A34" s="280"/>
      <c r="B34" s="281"/>
      <c r="C34" s="282"/>
      <c r="D34" s="283"/>
      <c r="E34" s="284"/>
      <c r="F34" s="285"/>
      <c r="G34" s="5"/>
      <c r="H34" s="284"/>
      <c r="I34" s="382"/>
      <c r="J34" s="377"/>
    </row>
    <row r="35" spans="1:10" s="286" customFormat="1" x14ac:dyDescent="0.3">
      <c r="A35" s="280" t="s">
        <v>1112</v>
      </c>
      <c r="B35" s="281" t="s">
        <v>895</v>
      </c>
      <c r="C35" s="282" t="s">
        <v>9</v>
      </c>
      <c r="D35" s="283">
        <v>23000</v>
      </c>
      <c r="E35" s="284">
        <v>80</v>
      </c>
      <c r="F35" s="285">
        <f>E35*D35</f>
        <v>1840000</v>
      </c>
      <c r="G35" s="5"/>
      <c r="H35" s="284"/>
      <c r="I35" s="382">
        <f t="shared" si="0"/>
        <v>0</v>
      </c>
      <c r="J35" s="377"/>
    </row>
    <row r="36" spans="1:10" s="286" customFormat="1" x14ac:dyDescent="0.3">
      <c r="A36" s="280"/>
      <c r="B36" s="281"/>
      <c r="C36" s="282"/>
      <c r="D36" s="283"/>
      <c r="E36" s="284"/>
      <c r="F36" s="285"/>
      <c r="G36" s="5"/>
      <c r="H36" s="284"/>
      <c r="I36" s="382"/>
      <c r="J36" s="377"/>
    </row>
    <row r="37" spans="1:10" x14ac:dyDescent="0.3">
      <c r="A37" s="280" t="s">
        <v>896</v>
      </c>
      <c r="B37" s="281" t="s">
        <v>897</v>
      </c>
      <c r="C37" s="282"/>
      <c r="D37" s="283"/>
      <c r="E37" s="284"/>
      <c r="F37" s="285"/>
      <c r="G37" s="5"/>
      <c r="H37" s="284"/>
      <c r="I37" s="382"/>
    </row>
    <row r="38" spans="1:10" x14ac:dyDescent="0.3">
      <c r="A38" s="280"/>
      <c r="B38" s="281"/>
      <c r="C38" s="282"/>
      <c r="D38" s="283"/>
      <c r="E38" s="284"/>
      <c r="F38" s="285"/>
      <c r="G38" s="5"/>
      <c r="H38" s="284"/>
      <c r="I38" s="382"/>
    </row>
    <row r="39" spans="1:10" s="240" customFormat="1" x14ac:dyDescent="0.3">
      <c r="A39" s="280" t="s">
        <v>898</v>
      </c>
      <c r="B39" s="281" t="s">
        <v>899</v>
      </c>
      <c r="C39" s="282"/>
      <c r="D39" s="283"/>
      <c r="E39" s="284"/>
      <c r="F39" s="285"/>
      <c r="G39" s="5"/>
      <c r="H39" s="284"/>
      <c r="I39" s="382"/>
      <c r="J39" s="376"/>
    </row>
    <row r="40" spans="1:10" x14ac:dyDescent="0.3">
      <c r="A40" s="280"/>
      <c r="B40" s="281"/>
      <c r="C40" s="282"/>
      <c r="D40" s="283"/>
      <c r="E40" s="284"/>
      <c r="F40" s="285"/>
      <c r="G40" s="5"/>
      <c r="H40" s="284"/>
      <c r="I40" s="382"/>
    </row>
    <row r="41" spans="1:10" x14ac:dyDescent="0.3">
      <c r="A41" s="280" t="s">
        <v>211</v>
      </c>
      <c r="B41" s="281" t="s">
        <v>900</v>
      </c>
      <c r="C41" s="282" t="s">
        <v>5</v>
      </c>
      <c r="D41" s="283">
        <f>900+1400+1100</f>
        <v>3400</v>
      </c>
      <c r="E41" s="284">
        <v>7.5</v>
      </c>
      <c r="F41" s="285">
        <f>E41*D41</f>
        <v>25500</v>
      </c>
      <c r="G41" s="5"/>
      <c r="H41" s="284"/>
      <c r="I41" s="382">
        <f t="shared" si="0"/>
        <v>0</v>
      </c>
    </row>
    <row r="42" spans="1:10" x14ac:dyDescent="0.3">
      <c r="A42" s="280"/>
      <c r="B42" s="281"/>
      <c r="C42" s="282"/>
      <c r="D42" s="283"/>
      <c r="E42" s="284"/>
      <c r="F42" s="285"/>
      <c r="G42" s="5"/>
      <c r="H42" s="284"/>
      <c r="I42" s="382"/>
      <c r="J42" s="372">
        <f>SUM(I20:I42)</f>
        <v>0</v>
      </c>
    </row>
    <row r="43" spans="1:10" x14ac:dyDescent="0.3">
      <c r="A43" s="490" t="s">
        <v>61</v>
      </c>
      <c r="B43" s="491"/>
      <c r="C43" s="491"/>
      <c r="D43" s="491"/>
      <c r="E43" s="492"/>
      <c r="F43" s="26">
        <f>SUM(F10:F42)</f>
        <v>3620500</v>
      </c>
      <c r="G43" s="11"/>
      <c r="H43" s="388"/>
      <c r="I43" s="379">
        <f>SUM(I4:I42)</f>
        <v>0</v>
      </c>
      <c r="J43" s="378"/>
    </row>
    <row r="44" spans="1:10" x14ac:dyDescent="0.3">
      <c r="A44" s="287"/>
      <c r="B44" s="288"/>
      <c r="C44" s="289"/>
      <c r="D44" s="287"/>
      <c r="H44" s="378"/>
      <c r="I44" s="380"/>
    </row>
    <row r="45" spans="1:10" x14ac:dyDescent="0.3">
      <c r="A45" s="287"/>
      <c r="B45" s="493" t="s">
        <v>36</v>
      </c>
      <c r="C45" s="493"/>
      <c r="D45" s="493"/>
      <c r="E45" s="493"/>
      <c r="F45" s="290">
        <f>F43</f>
        <v>3620500</v>
      </c>
      <c r="G45" s="37"/>
      <c r="H45" s="381"/>
      <c r="I45" s="380">
        <f>I43</f>
        <v>0</v>
      </c>
      <c r="J45" s="381"/>
    </row>
    <row r="46" spans="1:10" x14ac:dyDescent="0.3">
      <c r="B46" s="493" t="s">
        <v>80</v>
      </c>
      <c r="C46" s="493"/>
      <c r="D46" s="493"/>
      <c r="E46" s="493"/>
      <c r="F46" s="290">
        <f>ROUNDUP(F45*0.1,2)</f>
        <v>362050</v>
      </c>
      <c r="G46" s="38"/>
      <c r="H46" s="381"/>
      <c r="I46" s="380">
        <f>ROUNDUP(I45*0.1,2)</f>
        <v>0</v>
      </c>
      <c r="J46" s="381"/>
    </row>
    <row r="47" spans="1:10" x14ac:dyDescent="0.3">
      <c r="B47" s="493" t="s">
        <v>37</v>
      </c>
      <c r="C47" s="493"/>
      <c r="D47" s="493"/>
      <c r="E47" s="493"/>
      <c r="F47" s="290">
        <f>ROUNDUP(F45+F46,2)</f>
        <v>3982550</v>
      </c>
      <c r="H47" s="381"/>
      <c r="I47" s="380">
        <f>ROUNDUP(I45+I46,2)</f>
        <v>0</v>
      </c>
      <c r="J47" s="381"/>
    </row>
    <row r="48" spans="1:10" x14ac:dyDescent="0.3">
      <c r="B48" s="493" t="s">
        <v>144</v>
      </c>
      <c r="C48" s="493"/>
      <c r="D48" s="493"/>
      <c r="E48" s="493"/>
      <c r="F48" s="290">
        <f>ROUNDUP(F47*0.08,2)</f>
        <v>318604</v>
      </c>
      <c r="H48" s="381"/>
      <c r="I48" s="380">
        <f>ROUNDUP(I47*0.08,2)</f>
        <v>0</v>
      </c>
      <c r="J48" s="381"/>
    </row>
    <row r="49" spans="2:10" x14ac:dyDescent="0.3">
      <c r="B49" s="493" t="s">
        <v>38</v>
      </c>
      <c r="C49" s="493"/>
      <c r="D49" s="493"/>
      <c r="E49" s="493"/>
      <c r="F49" s="290">
        <f>ROUNDUP(F47+F48,2)</f>
        <v>4301154</v>
      </c>
      <c r="H49" s="381"/>
      <c r="I49" s="380">
        <f>ROUNDUP(I47+I48,2)</f>
        <v>0</v>
      </c>
      <c r="J49" s="381"/>
    </row>
    <row r="50" spans="2:10" x14ac:dyDescent="0.3">
      <c r="B50" s="493" t="s">
        <v>39</v>
      </c>
      <c r="C50" s="493"/>
      <c r="D50" s="493"/>
      <c r="E50" s="493"/>
      <c r="F50" s="290">
        <f>ROUNDUP(F49*0.15,2)</f>
        <v>645173.1</v>
      </c>
      <c r="H50" s="381"/>
      <c r="I50" s="380">
        <f>ROUNDUP(I49*0.15,2)</f>
        <v>0</v>
      </c>
      <c r="J50" s="381"/>
    </row>
    <row r="51" spans="2:10" x14ac:dyDescent="0.3">
      <c r="B51" s="493" t="s">
        <v>40</v>
      </c>
      <c r="C51" s="493"/>
      <c r="D51" s="493"/>
      <c r="E51" s="493"/>
      <c r="F51" s="290">
        <f>ROUNDUP(F49+F50,2)</f>
        <v>4946327.0999999996</v>
      </c>
      <c r="H51" s="381"/>
      <c r="I51" s="380">
        <f>ROUNDUP(I49+I50,2)</f>
        <v>0</v>
      </c>
      <c r="J51" s="381"/>
    </row>
    <row r="52" spans="2:10" x14ac:dyDescent="0.3">
      <c r="B52" s="493"/>
      <c r="C52" s="493"/>
      <c r="D52" s="493"/>
      <c r="E52" s="493"/>
      <c r="H52" s="381"/>
      <c r="I52" s="381"/>
      <c r="J52" s="381"/>
    </row>
    <row r="53" spans="2:10" x14ac:dyDescent="0.3">
      <c r="B53" s="493"/>
      <c r="C53" s="493"/>
      <c r="D53" s="493"/>
      <c r="E53" s="493"/>
      <c r="H53" s="381"/>
      <c r="I53" s="381"/>
      <c r="J53" s="381"/>
    </row>
    <row r="54" spans="2:10" x14ac:dyDescent="0.3">
      <c r="B54" s="493"/>
      <c r="C54" s="493"/>
      <c r="D54" s="493"/>
      <c r="E54" s="493"/>
      <c r="H54" s="381"/>
      <c r="I54" s="381"/>
      <c r="J54" s="381"/>
    </row>
    <row r="55" spans="2:10" x14ac:dyDescent="0.3">
      <c r="B55" s="493"/>
      <c r="C55" s="493"/>
      <c r="D55" s="493"/>
      <c r="E55" s="493"/>
      <c r="G55">
        <v>25639628.170000002</v>
      </c>
      <c r="H55" s="381"/>
      <c r="I55" s="381"/>
      <c r="J55" s="381"/>
    </row>
    <row r="56" spans="2:10" x14ac:dyDescent="0.3">
      <c r="B56" s="493"/>
      <c r="C56" s="493"/>
      <c r="D56" s="493"/>
      <c r="E56" s="493"/>
      <c r="G56" s="1" t="e">
        <f>#REF!-G55</f>
        <v>#REF!</v>
      </c>
      <c r="H56" s="381"/>
      <c r="I56" s="381"/>
      <c r="J56" s="381"/>
    </row>
    <row r="57" spans="2:10" x14ac:dyDescent="0.3">
      <c r="B57" s="493"/>
      <c r="C57" s="493"/>
      <c r="D57" s="493"/>
      <c r="E57" s="493"/>
      <c r="H57" s="381"/>
      <c r="I57" s="381"/>
      <c r="J57" s="381"/>
    </row>
    <row r="58" spans="2:10" x14ac:dyDescent="0.3">
      <c r="H58" s="381"/>
      <c r="I58" s="381"/>
      <c r="J58" s="381"/>
    </row>
    <row r="59" spans="2:10" x14ac:dyDescent="0.3">
      <c r="H59" s="381"/>
      <c r="I59" s="381"/>
      <c r="J59" s="381"/>
    </row>
    <row r="60" spans="2:10" x14ac:dyDescent="0.3">
      <c r="B60" s="487"/>
      <c r="C60" s="487"/>
      <c r="D60" s="487"/>
      <c r="E60" s="487"/>
      <c r="H60" s="381"/>
      <c r="I60" s="381"/>
      <c r="J60" s="381"/>
    </row>
    <row r="61" spans="2:10" x14ac:dyDescent="0.3">
      <c r="B61" s="487"/>
      <c r="C61" s="487"/>
      <c r="D61" s="487"/>
      <c r="E61" s="487"/>
      <c r="F61" s="39"/>
      <c r="H61" s="381"/>
      <c r="I61" s="381"/>
      <c r="J61" s="381"/>
    </row>
    <row r="62" spans="2:10" x14ac:dyDescent="0.3">
      <c r="H62" s="381"/>
      <c r="I62" s="381"/>
      <c r="J62" s="381"/>
    </row>
    <row r="63" spans="2:10" x14ac:dyDescent="0.3">
      <c r="H63" s="381"/>
      <c r="I63" s="381"/>
      <c r="J63" s="381"/>
    </row>
  </sheetData>
  <mergeCells count="16">
    <mergeCell ref="A43:E43"/>
    <mergeCell ref="B45:E45"/>
    <mergeCell ref="B46:E46"/>
    <mergeCell ref="B47:E47"/>
    <mergeCell ref="B61:E61"/>
    <mergeCell ref="B48:E48"/>
    <mergeCell ref="B49:E49"/>
    <mergeCell ref="B50:E50"/>
    <mergeCell ref="B51:E51"/>
    <mergeCell ref="B52:E52"/>
    <mergeCell ref="B53:E53"/>
    <mergeCell ref="B54:E54"/>
    <mergeCell ref="B55:E55"/>
    <mergeCell ref="B56:E56"/>
    <mergeCell ref="B57:E57"/>
    <mergeCell ref="B60:E60"/>
  </mergeCells>
  <pageMargins left="0.23622047244094491" right="0.23622047244094491" top="0.74803149606299213" bottom="0.74803149606299213" header="0.31496062992125984" footer="0.31496062992125984"/>
  <pageSetup paperSize="9" scale="84" orientation="portrait" r:id="rId1"/>
  <headerFooter>
    <oddHeader>&amp;LKWAZULU-NATAL DEPARTMENT OF TRANSPORT
UPGRADE OF DISTRICT ROAD D77 FROM KM 0.0 TO KM 5.0&amp;RCPG 8 
GRADE 4</oddHeader>
    <oddFooter>Page &amp;P</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9FDD0C-4440-4C63-B71E-2BEB5C1D8FBB}">
  <sheetPr>
    <pageSetUpPr fitToPage="1"/>
  </sheetPr>
  <dimension ref="A1:L252"/>
  <sheetViews>
    <sheetView view="pageBreakPreview" topLeftCell="A131" zoomScale="80" zoomScaleNormal="100" zoomScaleSheetLayoutView="80" workbookViewId="0">
      <selection activeCell="H5" sqref="D5:I41"/>
    </sheetView>
  </sheetViews>
  <sheetFormatPr defaultColWidth="9.109375" defaultRowHeight="14.4" x14ac:dyDescent="0.3"/>
  <cols>
    <col min="1" max="1" width="10.5546875" style="169" customWidth="1"/>
    <col min="2" max="2" width="44.33203125" style="50" customWidth="1"/>
    <col min="3" max="3" width="11.109375" style="169" customWidth="1"/>
    <col min="4" max="4" width="14" style="50" bestFit="1" customWidth="1"/>
    <col min="5" max="5" width="14" style="51" hidden="1" customWidth="1"/>
    <col min="6" max="6" width="16.33203125" style="51" hidden="1" customWidth="1"/>
    <col min="7" max="7" width="13.88671875" style="50" hidden="1" customWidth="1"/>
    <col min="8" max="8" width="15" style="306" customWidth="1"/>
    <col min="9" max="9" width="16.6640625" style="306" customWidth="1"/>
    <col min="10" max="10" width="14.88671875" style="306" bestFit="1" customWidth="1"/>
    <col min="11" max="11" width="9.109375" style="50"/>
    <col min="12" max="12" width="14.88671875" style="50" bestFit="1" customWidth="1"/>
    <col min="13" max="16384" width="9.109375" style="50"/>
  </cols>
  <sheetData>
    <row r="1" spans="1:10" x14ac:dyDescent="0.3">
      <c r="A1" s="494" t="s">
        <v>1196</v>
      </c>
      <c r="B1" s="494"/>
      <c r="C1" s="494"/>
      <c r="D1" s="494"/>
      <c r="E1" s="494"/>
      <c r="F1" s="494"/>
    </row>
    <row r="2" spans="1:10" x14ac:dyDescent="0.3">
      <c r="A2" s="158" t="s">
        <v>44</v>
      </c>
      <c r="B2" s="159" t="s">
        <v>45</v>
      </c>
      <c r="C2" s="158" t="s">
        <v>46</v>
      </c>
      <c r="D2" s="158" t="s">
        <v>43</v>
      </c>
      <c r="E2" s="160" t="s">
        <v>47</v>
      </c>
      <c r="F2" s="160" t="s">
        <v>34</v>
      </c>
      <c r="G2" s="159"/>
      <c r="H2" s="314" t="s">
        <v>47</v>
      </c>
      <c r="I2" s="314" t="s">
        <v>34</v>
      </c>
    </row>
    <row r="3" spans="1:10" x14ac:dyDescent="0.3">
      <c r="A3" s="63" t="s">
        <v>159</v>
      </c>
      <c r="B3" s="112" t="s">
        <v>160</v>
      </c>
      <c r="C3" s="74"/>
      <c r="D3" s="63"/>
      <c r="E3" s="304"/>
      <c r="F3" s="312"/>
      <c r="G3" s="312"/>
      <c r="H3" s="312"/>
      <c r="I3" s="312"/>
    </row>
    <row r="4" spans="1:10" x14ac:dyDescent="0.3">
      <c r="A4" s="75"/>
      <c r="B4" s="22" t="s">
        <v>12</v>
      </c>
      <c r="C4" s="68"/>
      <c r="D4" s="75"/>
      <c r="E4" s="305"/>
      <c r="F4" s="317"/>
      <c r="G4" s="311"/>
      <c r="H4" s="311"/>
      <c r="I4" s="311"/>
    </row>
    <row r="5" spans="1:10" x14ac:dyDescent="0.3">
      <c r="A5" s="75" t="s">
        <v>161</v>
      </c>
      <c r="B5" s="22" t="s">
        <v>162</v>
      </c>
      <c r="C5" s="68" t="s">
        <v>49</v>
      </c>
      <c r="D5" s="75">
        <v>1</v>
      </c>
      <c r="E5" s="305"/>
      <c r="F5" s="317"/>
      <c r="G5" s="311"/>
      <c r="H5" s="311"/>
      <c r="I5" s="311">
        <f>H5*D5</f>
        <v>0</v>
      </c>
    </row>
    <row r="6" spans="1:10" x14ac:dyDescent="0.3">
      <c r="A6" s="75"/>
      <c r="B6" s="22" t="s">
        <v>12</v>
      </c>
      <c r="C6" s="68"/>
      <c r="D6" s="75"/>
      <c r="E6" s="305"/>
      <c r="F6" s="317"/>
      <c r="G6" s="311"/>
      <c r="H6" s="311"/>
      <c r="I6" s="311"/>
    </row>
    <row r="7" spans="1:10" x14ac:dyDescent="0.3">
      <c r="A7" s="75" t="s">
        <v>163</v>
      </c>
      <c r="B7" s="22" t="s">
        <v>164</v>
      </c>
      <c r="C7" s="68" t="s">
        <v>3</v>
      </c>
      <c r="D7" s="75">
        <v>6</v>
      </c>
      <c r="E7" s="305"/>
      <c r="F7" s="317"/>
      <c r="G7" s="311"/>
      <c r="H7" s="311"/>
      <c r="I7" s="311">
        <f>H7*D7</f>
        <v>0</v>
      </c>
    </row>
    <row r="8" spans="1:10" x14ac:dyDescent="0.3">
      <c r="A8" s="164"/>
      <c r="B8" s="195"/>
      <c r="C8" s="164"/>
      <c r="D8" s="164"/>
      <c r="E8" s="165"/>
      <c r="F8" s="165"/>
      <c r="G8" s="195"/>
      <c r="H8" s="355"/>
      <c r="I8" s="355"/>
      <c r="J8" s="306">
        <f>SUM(I4:I8)</f>
        <v>0</v>
      </c>
    </row>
    <row r="9" spans="1:10" ht="28.8" x14ac:dyDescent="0.3">
      <c r="A9" s="63" t="s">
        <v>149</v>
      </c>
      <c r="B9" s="74" t="s">
        <v>150</v>
      </c>
      <c r="C9" s="74"/>
      <c r="D9" s="63"/>
      <c r="E9" s="103"/>
      <c r="F9" s="106"/>
      <c r="G9" s="106"/>
      <c r="H9" s="312"/>
      <c r="I9" s="312"/>
    </row>
    <row r="10" spans="1:10" x14ac:dyDescent="0.3">
      <c r="A10" s="75"/>
      <c r="B10" s="22"/>
      <c r="C10" s="68"/>
      <c r="D10" s="75"/>
      <c r="E10" s="104"/>
      <c r="F10" s="107"/>
      <c r="G10" s="195"/>
      <c r="H10" s="355"/>
      <c r="I10" s="355"/>
    </row>
    <row r="11" spans="1:10" x14ac:dyDescent="0.3">
      <c r="A11" s="75" t="s">
        <v>151</v>
      </c>
      <c r="B11" s="22" t="s">
        <v>152</v>
      </c>
      <c r="C11" s="68"/>
      <c r="D11" s="75"/>
      <c r="E11" s="104"/>
      <c r="F11" s="107"/>
      <c r="G11" s="195"/>
      <c r="H11" s="355"/>
      <c r="I11" s="355"/>
    </row>
    <row r="12" spans="1:10" x14ac:dyDescent="0.3">
      <c r="A12" s="75"/>
      <c r="B12" s="22"/>
      <c r="C12" s="68"/>
      <c r="D12" s="75"/>
      <c r="E12" s="104"/>
      <c r="F12" s="107"/>
      <c r="G12" s="195"/>
      <c r="H12" s="355"/>
      <c r="I12" s="355"/>
    </row>
    <row r="13" spans="1:10" x14ac:dyDescent="0.3">
      <c r="A13" s="75" t="s">
        <v>155</v>
      </c>
      <c r="B13" s="22" t="s">
        <v>153</v>
      </c>
      <c r="C13" s="68" t="s">
        <v>48</v>
      </c>
      <c r="D13" s="75">
        <v>1</v>
      </c>
      <c r="E13" s="104"/>
      <c r="F13" s="107"/>
      <c r="G13" s="229"/>
      <c r="H13" s="355"/>
      <c r="I13" s="355">
        <f>H13*D13</f>
        <v>0</v>
      </c>
      <c r="J13" s="306">
        <f>SUM(I22:I162)*0.15</f>
        <v>12000</v>
      </c>
    </row>
    <row r="14" spans="1:10" x14ac:dyDescent="0.3">
      <c r="A14" s="75"/>
      <c r="B14" s="22"/>
      <c r="C14" s="68"/>
      <c r="D14" s="75"/>
      <c r="E14" s="104"/>
      <c r="F14" s="107"/>
      <c r="G14" s="195"/>
      <c r="H14" s="355"/>
      <c r="I14" s="355"/>
    </row>
    <row r="15" spans="1:10" x14ac:dyDescent="0.3">
      <c r="A15" s="75" t="s">
        <v>154</v>
      </c>
      <c r="B15" s="22" t="s">
        <v>156</v>
      </c>
      <c r="C15" s="68" t="s">
        <v>48</v>
      </c>
      <c r="D15" s="75">
        <v>1</v>
      </c>
      <c r="E15" s="104"/>
      <c r="F15" s="107"/>
      <c r="G15" s="195"/>
      <c r="H15" s="355"/>
      <c r="I15" s="355">
        <f>H15*D15</f>
        <v>0</v>
      </c>
    </row>
    <row r="16" spans="1:10" x14ac:dyDescent="0.3">
      <c r="A16" s="75"/>
      <c r="B16" s="22"/>
      <c r="C16" s="68"/>
      <c r="D16" s="75"/>
      <c r="E16" s="104"/>
      <c r="F16" s="107"/>
      <c r="G16" s="195"/>
      <c r="H16" s="355"/>
      <c r="I16" s="355"/>
    </row>
    <row r="17" spans="1:10" x14ac:dyDescent="0.3">
      <c r="A17" s="75" t="s">
        <v>157</v>
      </c>
      <c r="B17" s="22" t="s">
        <v>158</v>
      </c>
      <c r="C17" s="68" t="s">
        <v>3</v>
      </c>
      <c r="D17" s="75">
        <v>6</v>
      </c>
      <c r="E17" s="104"/>
      <c r="F17" s="107"/>
      <c r="G17" s="229"/>
      <c r="H17" s="355"/>
      <c r="I17" s="355">
        <f>H17*D17</f>
        <v>0</v>
      </c>
      <c r="J17" s="306">
        <f>J13/2</f>
        <v>6000</v>
      </c>
    </row>
    <row r="18" spans="1:10" s="183" customFormat="1" x14ac:dyDescent="0.3">
      <c r="A18" s="164"/>
      <c r="B18" s="195"/>
      <c r="C18" s="164"/>
      <c r="D18" s="164"/>
      <c r="E18" s="165"/>
      <c r="F18" s="165"/>
      <c r="G18" s="348"/>
      <c r="H18" s="365"/>
      <c r="I18" s="365"/>
      <c r="J18" s="307">
        <f>SUM(I10:I18)</f>
        <v>0</v>
      </c>
    </row>
    <row r="19" spans="1:10" x14ac:dyDescent="0.3">
      <c r="A19" s="65" t="s">
        <v>225</v>
      </c>
      <c r="B19" s="182" t="s">
        <v>226</v>
      </c>
      <c r="C19" s="65"/>
      <c r="D19" s="227"/>
      <c r="E19" s="228"/>
      <c r="F19" s="228"/>
      <c r="G19" s="228"/>
      <c r="H19" s="356"/>
      <c r="I19" s="356"/>
    </row>
    <row r="20" spans="1:10" s="100" customFormat="1" x14ac:dyDescent="0.3">
      <c r="A20" s="75"/>
      <c r="B20" s="21"/>
      <c r="C20" s="75"/>
      <c r="D20" s="195"/>
      <c r="E20" s="229"/>
      <c r="F20" s="229"/>
      <c r="G20" s="195"/>
      <c r="H20" s="357"/>
      <c r="I20" s="357"/>
      <c r="J20" s="368"/>
    </row>
    <row r="21" spans="1:10" x14ac:dyDescent="0.3">
      <c r="A21" s="75" t="s">
        <v>227</v>
      </c>
      <c r="B21" s="21" t="s">
        <v>228</v>
      </c>
      <c r="C21" s="75"/>
      <c r="D21" s="195"/>
      <c r="E21" s="229"/>
      <c r="F21" s="229"/>
      <c r="G21" s="195"/>
      <c r="H21" s="355"/>
      <c r="I21" s="355"/>
    </row>
    <row r="22" spans="1:10" x14ac:dyDescent="0.3">
      <c r="A22" s="75"/>
      <c r="B22" s="21"/>
      <c r="C22" s="75"/>
      <c r="D22" s="195"/>
      <c r="E22" s="229"/>
      <c r="F22" s="229"/>
      <c r="G22" s="195"/>
      <c r="H22" s="355"/>
      <c r="I22" s="355"/>
    </row>
    <row r="23" spans="1:10" ht="28.8" x14ac:dyDescent="0.3">
      <c r="A23" s="75" t="s">
        <v>1144</v>
      </c>
      <c r="B23" s="21" t="s">
        <v>1145</v>
      </c>
      <c r="C23" s="75"/>
      <c r="D23" s="164"/>
      <c r="E23" s="165"/>
      <c r="F23" s="165"/>
      <c r="G23" s="195"/>
      <c r="H23" s="355"/>
      <c r="I23" s="355"/>
    </row>
    <row r="24" spans="1:10" x14ac:dyDescent="0.3">
      <c r="A24" s="75"/>
      <c r="B24" s="21"/>
      <c r="C24" s="75"/>
      <c r="D24" s="164"/>
      <c r="E24" s="165"/>
      <c r="F24" s="165"/>
      <c r="G24" s="195"/>
      <c r="H24" s="355"/>
      <c r="I24" s="355"/>
    </row>
    <row r="25" spans="1:10" x14ac:dyDescent="0.3">
      <c r="A25" s="75" t="s">
        <v>211</v>
      </c>
      <c r="B25" s="21" t="s">
        <v>1128</v>
      </c>
      <c r="C25" s="75" t="s">
        <v>9</v>
      </c>
      <c r="D25" s="164">
        <v>50</v>
      </c>
      <c r="E25" s="165">
        <v>150</v>
      </c>
      <c r="F25" s="165">
        <f>D25*E25</f>
        <v>7500</v>
      </c>
      <c r="G25" s="195"/>
      <c r="H25" s="355"/>
      <c r="I25" s="355">
        <f>H25*D25</f>
        <v>0</v>
      </c>
    </row>
    <row r="26" spans="1:10" x14ac:dyDescent="0.3">
      <c r="A26" s="75"/>
      <c r="B26" s="21"/>
      <c r="C26" s="75"/>
      <c r="D26" s="164"/>
      <c r="E26" s="165"/>
      <c r="F26" s="165"/>
      <c r="G26" s="195"/>
      <c r="H26" s="355"/>
      <c r="I26" s="355"/>
    </row>
    <row r="27" spans="1:10" ht="28.8" x14ac:dyDescent="0.3">
      <c r="A27" s="75" t="s">
        <v>231</v>
      </c>
      <c r="B27" s="21" t="s">
        <v>232</v>
      </c>
      <c r="C27" s="75" t="s">
        <v>9</v>
      </c>
      <c r="D27" s="195">
        <v>7</v>
      </c>
      <c r="E27" s="229">
        <v>150</v>
      </c>
      <c r="F27" s="229">
        <f t="shared" ref="F27:F97" si="0">E27*D27</f>
        <v>1050</v>
      </c>
      <c r="G27" s="195"/>
      <c r="H27" s="355"/>
      <c r="I27" s="355">
        <f t="shared" ref="I27:I87" si="1">H27*D27</f>
        <v>0</v>
      </c>
    </row>
    <row r="28" spans="1:10" x14ac:dyDescent="0.3">
      <c r="A28" s="75"/>
      <c r="B28" s="21"/>
      <c r="C28" s="75"/>
      <c r="D28" s="195"/>
      <c r="E28" s="229"/>
      <c r="F28" s="229"/>
      <c r="G28" s="195"/>
      <c r="H28" s="355"/>
      <c r="I28" s="355"/>
    </row>
    <row r="29" spans="1:10" ht="28.8" x14ac:dyDescent="0.3">
      <c r="A29" s="75" t="s">
        <v>229</v>
      </c>
      <c r="B29" s="21" t="s">
        <v>230</v>
      </c>
      <c r="C29" s="75" t="s">
        <v>5</v>
      </c>
      <c r="D29" s="195">
        <v>17</v>
      </c>
      <c r="E29" s="229">
        <v>25</v>
      </c>
      <c r="F29" s="229">
        <f t="shared" si="0"/>
        <v>425</v>
      </c>
      <c r="G29" s="195"/>
      <c r="H29" s="355"/>
      <c r="I29" s="355">
        <f t="shared" si="1"/>
        <v>0</v>
      </c>
    </row>
    <row r="30" spans="1:10" s="186" customFormat="1" x14ac:dyDescent="0.3">
      <c r="A30" s="75"/>
      <c r="B30" s="21"/>
      <c r="C30" s="75"/>
      <c r="D30" s="195"/>
      <c r="E30" s="229"/>
      <c r="F30" s="229"/>
      <c r="G30" s="195"/>
      <c r="H30" s="355"/>
      <c r="I30" s="355"/>
      <c r="J30" s="367"/>
    </row>
    <row r="31" spans="1:10" x14ac:dyDescent="0.3">
      <c r="A31" s="75" t="s">
        <v>233</v>
      </c>
      <c r="B31" s="21" t="s">
        <v>234</v>
      </c>
      <c r="C31" s="75"/>
      <c r="D31" s="195"/>
      <c r="E31" s="229"/>
      <c r="F31" s="229"/>
      <c r="G31" s="195"/>
      <c r="H31" s="355"/>
      <c r="I31" s="355"/>
    </row>
    <row r="32" spans="1:10" x14ac:dyDescent="0.3">
      <c r="A32" s="75"/>
      <c r="B32" s="21"/>
      <c r="C32" s="75"/>
      <c r="D32" s="195"/>
      <c r="E32" s="229"/>
      <c r="F32" s="229"/>
      <c r="G32" s="195"/>
      <c r="H32" s="355"/>
      <c r="I32" s="355"/>
    </row>
    <row r="33" spans="1:10" x14ac:dyDescent="0.3">
      <c r="A33" s="75" t="s">
        <v>235</v>
      </c>
      <c r="B33" s="21" t="s">
        <v>142</v>
      </c>
      <c r="C33" s="75" t="s">
        <v>9</v>
      </c>
      <c r="D33" s="195">
        <v>93</v>
      </c>
      <c r="E33" s="229">
        <v>1200</v>
      </c>
      <c r="F33" s="229">
        <f>D33*E33</f>
        <v>111600</v>
      </c>
      <c r="G33" s="195"/>
      <c r="H33" s="355"/>
      <c r="I33" s="355">
        <f t="shared" si="1"/>
        <v>0</v>
      </c>
    </row>
    <row r="34" spans="1:10" x14ac:dyDescent="0.3">
      <c r="A34" s="75"/>
      <c r="B34" s="21"/>
      <c r="C34" s="75"/>
      <c r="D34" s="195"/>
      <c r="E34" s="229"/>
      <c r="F34" s="229"/>
      <c r="G34" s="195"/>
      <c r="H34" s="355"/>
      <c r="I34" s="355"/>
    </row>
    <row r="35" spans="1:10" x14ac:dyDescent="0.3">
      <c r="A35" s="75" t="s">
        <v>236</v>
      </c>
      <c r="B35" s="21" t="s">
        <v>108</v>
      </c>
      <c r="C35" s="75" t="s">
        <v>9</v>
      </c>
      <c r="D35" s="195">
        <v>45</v>
      </c>
      <c r="E35" s="229">
        <v>1200</v>
      </c>
      <c r="F35" s="229">
        <f t="shared" si="0"/>
        <v>54000</v>
      </c>
      <c r="G35" s="195"/>
      <c r="H35" s="355"/>
      <c r="I35" s="355">
        <f t="shared" si="1"/>
        <v>0</v>
      </c>
    </row>
    <row r="36" spans="1:10" x14ac:dyDescent="0.3">
      <c r="A36" s="75"/>
      <c r="B36" s="21"/>
      <c r="C36" s="75"/>
      <c r="D36" s="195"/>
      <c r="E36" s="229"/>
      <c r="F36" s="229"/>
      <c r="G36" s="195"/>
      <c r="H36" s="355"/>
      <c r="I36" s="355"/>
    </row>
    <row r="37" spans="1:10" x14ac:dyDescent="0.3">
      <c r="A37" s="75" t="s">
        <v>237</v>
      </c>
      <c r="B37" s="21" t="s">
        <v>109</v>
      </c>
      <c r="C37" s="75" t="s">
        <v>5</v>
      </c>
      <c r="D37" s="195">
        <v>153</v>
      </c>
      <c r="E37" s="229">
        <v>25</v>
      </c>
      <c r="F37" s="229">
        <f t="shared" si="0"/>
        <v>3825</v>
      </c>
      <c r="G37" s="195"/>
      <c r="H37" s="355"/>
      <c r="I37" s="355">
        <f t="shared" si="1"/>
        <v>0</v>
      </c>
    </row>
    <row r="38" spans="1:10" s="183" customFormat="1" x14ac:dyDescent="0.3">
      <c r="A38" s="75"/>
      <c r="B38" s="21"/>
      <c r="C38" s="75"/>
      <c r="D38" s="195"/>
      <c r="E38" s="229"/>
      <c r="F38" s="229"/>
      <c r="G38" s="348"/>
      <c r="H38" s="355"/>
      <c r="I38" s="355"/>
      <c r="J38" s="307">
        <f>SUM(I20:I38)</f>
        <v>0</v>
      </c>
    </row>
    <row r="39" spans="1:10" x14ac:dyDescent="0.3">
      <c r="A39" s="65" t="s">
        <v>238</v>
      </c>
      <c r="B39" s="182" t="s">
        <v>239</v>
      </c>
      <c r="C39" s="65"/>
      <c r="D39" s="227"/>
      <c r="E39" s="228"/>
      <c r="F39" s="228"/>
      <c r="G39" s="228"/>
      <c r="H39" s="356"/>
      <c r="I39" s="356"/>
    </row>
    <row r="40" spans="1:10" x14ac:dyDescent="0.3">
      <c r="A40" s="75"/>
      <c r="B40" s="21"/>
      <c r="C40" s="75"/>
      <c r="D40" s="195"/>
      <c r="E40" s="229"/>
      <c r="F40" s="229"/>
      <c r="G40" s="195"/>
      <c r="H40" s="355"/>
      <c r="I40" s="355"/>
    </row>
    <row r="41" spans="1:10" ht="57.6" x14ac:dyDescent="0.3">
      <c r="A41" s="75" t="s">
        <v>240</v>
      </c>
      <c r="B41" s="21" t="s">
        <v>241</v>
      </c>
      <c r="C41" s="75" t="s">
        <v>2</v>
      </c>
      <c r="D41" s="164">
        <v>1</v>
      </c>
      <c r="E41" s="229">
        <v>25000</v>
      </c>
      <c r="F41" s="229">
        <f>D41*E41</f>
        <v>25000</v>
      </c>
      <c r="G41" s="195"/>
      <c r="H41" s="355"/>
      <c r="I41" s="355">
        <f t="shared" si="1"/>
        <v>0</v>
      </c>
    </row>
    <row r="42" spans="1:10" s="186" customFormat="1" ht="14.4" customHeight="1" x14ac:dyDescent="0.3">
      <c r="A42" s="75"/>
      <c r="B42" s="21"/>
      <c r="C42" s="75"/>
      <c r="D42" s="164"/>
      <c r="E42" s="229"/>
      <c r="F42" s="229"/>
      <c r="G42" s="195"/>
      <c r="H42" s="355"/>
      <c r="I42" s="355"/>
      <c r="J42" s="367"/>
    </row>
    <row r="43" spans="1:10" ht="14.4" customHeight="1" x14ac:dyDescent="0.3">
      <c r="A43" s="75" t="s">
        <v>242</v>
      </c>
      <c r="B43" s="21" t="s">
        <v>243</v>
      </c>
      <c r="C43" s="75"/>
      <c r="D43" s="164"/>
      <c r="E43" s="229"/>
      <c r="F43" s="229"/>
      <c r="G43" s="195"/>
      <c r="H43" s="355"/>
      <c r="I43" s="355"/>
    </row>
    <row r="44" spans="1:10" x14ac:dyDescent="0.3">
      <c r="A44" s="75"/>
      <c r="B44" s="21"/>
      <c r="C44" s="75"/>
      <c r="D44" s="164"/>
      <c r="E44" s="229"/>
      <c r="F44" s="229"/>
      <c r="G44" s="195"/>
      <c r="H44" s="355"/>
      <c r="I44" s="355"/>
    </row>
    <row r="45" spans="1:10" ht="28.8" x14ac:dyDescent="0.3">
      <c r="A45" s="75" t="s">
        <v>244</v>
      </c>
      <c r="B45" s="21" t="s">
        <v>245</v>
      </c>
      <c r="C45" s="75" t="s">
        <v>0</v>
      </c>
      <c r="D45" s="164">
        <v>1</v>
      </c>
      <c r="E45" s="229">
        <v>100000</v>
      </c>
      <c r="F45" s="229">
        <f>E45*D45</f>
        <v>100000</v>
      </c>
      <c r="G45" s="195"/>
      <c r="H45" s="357">
        <v>50000</v>
      </c>
      <c r="I45" s="355">
        <f t="shared" si="1"/>
        <v>50000</v>
      </c>
    </row>
    <row r="46" spans="1:10" x14ac:dyDescent="0.3">
      <c r="A46" s="75"/>
      <c r="B46" s="21"/>
      <c r="C46" s="75"/>
      <c r="D46" s="164"/>
      <c r="E46" s="229"/>
      <c r="F46" s="229"/>
      <c r="G46" s="195"/>
      <c r="H46" s="355"/>
      <c r="I46" s="355"/>
    </row>
    <row r="47" spans="1:10" ht="28.8" x14ac:dyDescent="0.3">
      <c r="A47" s="75" t="s">
        <v>246</v>
      </c>
      <c r="B47" s="21" t="s">
        <v>247</v>
      </c>
      <c r="C47" s="75" t="s">
        <v>1</v>
      </c>
      <c r="D47" s="165">
        <f>F45</f>
        <v>100000</v>
      </c>
      <c r="E47" s="230">
        <v>0.1</v>
      </c>
      <c r="F47" s="229">
        <f>E47*D47</f>
        <v>10000</v>
      </c>
      <c r="G47" s="195"/>
      <c r="H47" s="349"/>
      <c r="I47" s="355">
        <f t="shared" si="1"/>
        <v>0</v>
      </c>
    </row>
    <row r="48" spans="1:10" s="186" customFormat="1" x14ac:dyDescent="0.3">
      <c r="A48" s="75"/>
      <c r="B48" s="21"/>
      <c r="C48" s="75"/>
      <c r="D48" s="164"/>
      <c r="E48" s="229"/>
      <c r="F48" s="229"/>
      <c r="G48" s="195"/>
      <c r="H48" s="355"/>
      <c r="I48" s="355"/>
      <c r="J48" s="367"/>
    </row>
    <row r="49" spans="1:10" x14ac:dyDescent="0.3">
      <c r="A49" s="75" t="s">
        <v>248</v>
      </c>
      <c r="B49" s="21" t="s">
        <v>85</v>
      </c>
      <c r="C49" s="75"/>
      <c r="D49" s="164"/>
      <c r="E49" s="229"/>
      <c r="F49" s="229"/>
      <c r="G49" s="195"/>
      <c r="H49" s="355"/>
      <c r="I49" s="355"/>
    </row>
    <row r="50" spans="1:10" s="100" customFormat="1" x14ac:dyDescent="0.3">
      <c r="A50" s="75"/>
      <c r="B50" s="21"/>
      <c r="C50" s="75"/>
      <c r="D50" s="195"/>
      <c r="E50" s="229"/>
      <c r="F50" s="229"/>
      <c r="G50" s="195"/>
      <c r="H50" s="355"/>
      <c r="I50" s="355"/>
      <c r="J50" s="368"/>
    </row>
    <row r="51" spans="1:10" ht="28.8" x14ac:dyDescent="0.3">
      <c r="A51" s="75" t="s">
        <v>249</v>
      </c>
      <c r="B51" s="21" t="s">
        <v>250</v>
      </c>
      <c r="C51" s="75"/>
      <c r="D51" s="195"/>
      <c r="E51" s="229"/>
      <c r="F51" s="229"/>
      <c r="G51" s="195"/>
      <c r="H51" s="355"/>
      <c r="I51" s="355"/>
    </row>
    <row r="52" spans="1:10" x14ac:dyDescent="0.3">
      <c r="A52" s="75"/>
      <c r="B52" s="21"/>
      <c r="C52" s="75"/>
      <c r="D52" s="195"/>
      <c r="E52" s="229"/>
      <c r="F52" s="229"/>
      <c r="G52" s="195"/>
      <c r="H52" s="355"/>
      <c r="I52" s="355"/>
    </row>
    <row r="53" spans="1:10" x14ac:dyDescent="0.3">
      <c r="A53" s="75" t="s">
        <v>211</v>
      </c>
      <c r="B53" s="21" t="s">
        <v>251</v>
      </c>
      <c r="C53" s="75" t="s">
        <v>9</v>
      </c>
      <c r="D53" s="195">
        <v>600</v>
      </c>
      <c r="E53" s="229">
        <v>150</v>
      </c>
      <c r="F53" s="229">
        <f t="shared" si="0"/>
        <v>90000</v>
      </c>
      <c r="G53" s="195"/>
      <c r="H53" s="355"/>
      <c r="I53" s="355">
        <f t="shared" si="1"/>
        <v>0</v>
      </c>
    </row>
    <row r="54" spans="1:10" x14ac:dyDescent="0.3">
      <c r="A54" s="75"/>
      <c r="B54" s="21"/>
      <c r="C54" s="75"/>
      <c r="D54" s="195"/>
      <c r="E54" s="229"/>
      <c r="F54" s="229"/>
      <c r="G54" s="195"/>
      <c r="H54" s="355"/>
      <c r="I54" s="355"/>
    </row>
    <row r="55" spans="1:10" x14ac:dyDescent="0.3">
      <c r="A55" s="75" t="s">
        <v>213</v>
      </c>
      <c r="B55" s="21" t="s">
        <v>252</v>
      </c>
      <c r="C55" s="75" t="s">
        <v>9</v>
      </c>
      <c r="D55" s="195">
        <v>124</v>
      </c>
      <c r="E55" s="229">
        <v>150</v>
      </c>
      <c r="F55" s="229">
        <f>D55*E55</f>
        <v>18600</v>
      </c>
      <c r="G55" s="195"/>
      <c r="H55" s="355"/>
      <c r="I55" s="355">
        <f t="shared" si="1"/>
        <v>0</v>
      </c>
    </row>
    <row r="56" spans="1:10" x14ac:dyDescent="0.3">
      <c r="A56" s="75"/>
      <c r="B56" s="21"/>
      <c r="C56" s="75"/>
      <c r="D56" s="195"/>
      <c r="E56" s="229"/>
      <c r="F56" s="229"/>
      <c r="G56" s="195"/>
      <c r="H56" s="355"/>
      <c r="I56" s="355"/>
    </row>
    <row r="57" spans="1:10" ht="28.8" x14ac:dyDescent="0.3">
      <c r="A57" s="75" t="s">
        <v>253</v>
      </c>
      <c r="B57" s="21" t="s">
        <v>254</v>
      </c>
      <c r="C57" s="75" t="s">
        <v>9</v>
      </c>
      <c r="D57" s="195">
        <v>385</v>
      </c>
      <c r="E57" s="229">
        <v>160</v>
      </c>
      <c r="F57" s="229">
        <f t="shared" si="0"/>
        <v>61600</v>
      </c>
      <c r="G57" s="195"/>
      <c r="H57" s="355"/>
      <c r="I57" s="355">
        <f t="shared" si="1"/>
        <v>0</v>
      </c>
    </row>
    <row r="58" spans="1:10" x14ac:dyDescent="0.3">
      <c r="A58" s="75"/>
      <c r="B58" s="21"/>
      <c r="C58" s="75"/>
      <c r="D58" s="195"/>
      <c r="E58" s="229"/>
      <c r="F58" s="229"/>
      <c r="G58" s="195"/>
      <c r="H58" s="355"/>
      <c r="I58" s="355"/>
    </row>
    <row r="59" spans="1:10" x14ac:dyDescent="0.3">
      <c r="A59" s="75" t="s">
        <v>257</v>
      </c>
      <c r="B59" s="21" t="s">
        <v>258</v>
      </c>
      <c r="C59" s="75" t="s">
        <v>9</v>
      </c>
      <c r="D59" s="195">
        <v>17</v>
      </c>
      <c r="E59" s="229">
        <v>170</v>
      </c>
      <c r="F59" s="229">
        <f t="shared" si="0"/>
        <v>2890</v>
      </c>
      <c r="G59" s="195"/>
      <c r="H59" s="355"/>
      <c r="I59" s="355">
        <f t="shared" si="1"/>
        <v>0</v>
      </c>
    </row>
    <row r="60" spans="1:10" s="186" customFormat="1" x14ac:dyDescent="0.3">
      <c r="A60" s="75"/>
      <c r="B60" s="21"/>
      <c r="C60" s="75"/>
      <c r="D60" s="195"/>
      <c r="E60" s="229"/>
      <c r="F60" s="229"/>
      <c r="G60" s="195"/>
      <c r="H60" s="355"/>
      <c r="I60" s="355"/>
      <c r="J60" s="367"/>
    </row>
    <row r="61" spans="1:10" x14ac:dyDescent="0.3">
      <c r="A61" s="75" t="s">
        <v>259</v>
      </c>
      <c r="B61" s="21" t="s">
        <v>260</v>
      </c>
      <c r="C61" s="75"/>
      <c r="D61" s="195"/>
      <c r="E61" s="229"/>
      <c r="F61" s="229"/>
      <c r="G61" s="195"/>
      <c r="H61" s="355"/>
      <c r="I61" s="355"/>
    </row>
    <row r="62" spans="1:10" x14ac:dyDescent="0.3">
      <c r="A62" s="75"/>
      <c r="B62" s="21"/>
      <c r="C62" s="75"/>
      <c r="D62" s="195"/>
      <c r="E62" s="229"/>
      <c r="F62" s="229"/>
      <c r="G62" s="195"/>
      <c r="H62" s="355"/>
      <c r="I62" s="355"/>
    </row>
    <row r="63" spans="1:10" x14ac:dyDescent="0.3">
      <c r="A63" s="75" t="s">
        <v>261</v>
      </c>
      <c r="B63" s="21" t="s">
        <v>262</v>
      </c>
      <c r="C63" s="75" t="s">
        <v>2</v>
      </c>
      <c r="D63" s="195">
        <v>1</v>
      </c>
      <c r="E63" s="229">
        <v>60000</v>
      </c>
      <c r="F63" s="229">
        <f t="shared" si="0"/>
        <v>60000</v>
      </c>
      <c r="G63" s="195"/>
      <c r="H63" s="355"/>
      <c r="I63" s="355">
        <f t="shared" si="1"/>
        <v>0</v>
      </c>
    </row>
    <row r="64" spans="1:10" x14ac:dyDescent="0.3">
      <c r="A64" s="75"/>
      <c r="B64" s="21"/>
      <c r="C64" s="75"/>
      <c r="D64" s="195"/>
      <c r="E64" s="229"/>
      <c r="F64" s="229"/>
      <c r="G64" s="195"/>
      <c r="H64" s="355"/>
      <c r="I64" s="355"/>
    </row>
    <row r="65" spans="1:10" ht="13.95" customHeight="1" x14ac:dyDescent="0.3">
      <c r="A65" s="75" t="s">
        <v>263</v>
      </c>
      <c r="B65" s="21" t="s">
        <v>110</v>
      </c>
      <c r="C65" s="75" t="s">
        <v>2</v>
      </c>
      <c r="D65" s="195">
        <v>1</v>
      </c>
      <c r="E65" s="229">
        <v>100000</v>
      </c>
      <c r="F65" s="229">
        <f t="shared" si="0"/>
        <v>100000</v>
      </c>
      <c r="G65" s="195"/>
      <c r="H65" s="355"/>
      <c r="I65" s="355">
        <f t="shared" si="1"/>
        <v>0</v>
      </c>
    </row>
    <row r="66" spans="1:10" s="186" customFormat="1" ht="13.95" customHeight="1" x14ac:dyDescent="0.3">
      <c r="A66" s="75"/>
      <c r="B66" s="21"/>
      <c r="C66" s="75"/>
      <c r="D66" s="195"/>
      <c r="E66" s="229"/>
      <c r="F66" s="229"/>
      <c r="G66" s="195"/>
      <c r="H66" s="355"/>
      <c r="I66" s="355"/>
      <c r="J66" s="367"/>
    </row>
    <row r="67" spans="1:10" x14ac:dyDescent="0.3">
      <c r="A67" s="75" t="s">
        <v>264</v>
      </c>
      <c r="B67" s="21" t="s">
        <v>265</v>
      </c>
      <c r="C67" s="75"/>
      <c r="D67" s="195"/>
      <c r="E67" s="229"/>
      <c r="F67" s="229"/>
      <c r="G67" s="195"/>
      <c r="H67" s="355"/>
      <c r="I67" s="355"/>
    </row>
    <row r="68" spans="1:10" x14ac:dyDescent="0.3">
      <c r="A68" s="75"/>
      <c r="B68" s="21"/>
      <c r="C68" s="75"/>
      <c r="D68" s="195"/>
      <c r="E68" s="229"/>
      <c r="F68" s="229"/>
      <c r="G68" s="195"/>
      <c r="H68" s="355"/>
      <c r="I68" s="355"/>
    </row>
    <row r="69" spans="1:10" x14ac:dyDescent="0.3">
      <c r="A69" s="75" t="s">
        <v>266</v>
      </c>
      <c r="B69" s="21" t="s">
        <v>267</v>
      </c>
      <c r="C69" s="75" t="s">
        <v>9</v>
      </c>
      <c r="D69" s="195">
        <v>263</v>
      </c>
      <c r="E69" s="229">
        <v>80</v>
      </c>
      <c r="F69" s="229">
        <f t="shared" si="0"/>
        <v>21040</v>
      </c>
      <c r="G69" s="195"/>
      <c r="H69" s="355"/>
      <c r="I69" s="355">
        <f t="shared" si="1"/>
        <v>0</v>
      </c>
    </row>
    <row r="70" spans="1:10" x14ac:dyDescent="0.3">
      <c r="A70" s="75"/>
      <c r="B70" s="21"/>
      <c r="C70" s="75"/>
      <c r="D70" s="195"/>
      <c r="E70" s="229"/>
      <c r="F70" s="229"/>
      <c r="G70" s="195"/>
      <c r="H70" s="355"/>
      <c r="I70" s="355"/>
    </row>
    <row r="71" spans="1:10" x14ac:dyDescent="0.3">
      <c r="A71" s="75" t="s">
        <v>268</v>
      </c>
      <c r="B71" s="21" t="s">
        <v>111</v>
      </c>
      <c r="C71" s="75" t="s">
        <v>9</v>
      </c>
      <c r="D71" s="195">
        <v>263</v>
      </c>
      <c r="E71" s="229">
        <v>160</v>
      </c>
      <c r="F71" s="229">
        <f t="shared" si="0"/>
        <v>42080</v>
      </c>
      <c r="G71" s="195"/>
      <c r="H71" s="355"/>
      <c r="I71" s="355">
        <f t="shared" si="1"/>
        <v>0</v>
      </c>
    </row>
    <row r="72" spans="1:10" s="186" customFormat="1" x14ac:dyDescent="0.3">
      <c r="A72" s="75"/>
      <c r="B72" s="21"/>
      <c r="C72" s="75"/>
      <c r="D72" s="195"/>
      <c r="E72" s="229"/>
      <c r="F72" s="229"/>
      <c r="G72" s="195"/>
      <c r="H72" s="355"/>
      <c r="I72" s="355"/>
      <c r="J72" s="367"/>
    </row>
    <row r="73" spans="1:10" x14ac:dyDescent="0.3">
      <c r="A73" s="75" t="s">
        <v>269</v>
      </c>
      <c r="B73" s="21" t="s">
        <v>270</v>
      </c>
      <c r="C73" s="75" t="s">
        <v>9</v>
      </c>
      <c r="D73" s="195">
        <v>658</v>
      </c>
      <c r="E73" s="229">
        <v>120</v>
      </c>
      <c r="F73" s="229">
        <f t="shared" si="0"/>
        <v>78960</v>
      </c>
      <c r="G73" s="195"/>
      <c r="H73" s="355"/>
      <c r="I73" s="355">
        <f t="shared" si="1"/>
        <v>0</v>
      </c>
    </row>
    <row r="74" spans="1:10" x14ac:dyDescent="0.3">
      <c r="A74" s="75"/>
      <c r="B74" s="21"/>
      <c r="C74" s="75"/>
      <c r="D74" s="195"/>
      <c r="E74" s="229"/>
      <c r="F74" s="229"/>
      <c r="G74" s="195"/>
      <c r="H74" s="355"/>
      <c r="I74" s="355"/>
    </row>
    <row r="75" spans="1:10" ht="43.2" x14ac:dyDescent="0.3">
      <c r="A75" s="75" t="s">
        <v>271</v>
      </c>
      <c r="B75" s="21" t="s">
        <v>272</v>
      </c>
      <c r="C75" s="75" t="s">
        <v>18</v>
      </c>
      <c r="D75" s="195">
        <v>205</v>
      </c>
      <c r="E75" s="229">
        <v>6</v>
      </c>
      <c r="F75" s="229">
        <f t="shared" si="0"/>
        <v>1230</v>
      </c>
      <c r="G75" s="195"/>
      <c r="H75" s="355"/>
      <c r="I75" s="355">
        <f t="shared" si="1"/>
        <v>0</v>
      </c>
    </row>
    <row r="76" spans="1:10" s="100" customFormat="1" x14ac:dyDescent="0.3">
      <c r="A76" s="75"/>
      <c r="B76" s="21"/>
      <c r="C76" s="75"/>
      <c r="D76" s="195"/>
      <c r="E76" s="229"/>
      <c r="F76" s="229"/>
      <c r="G76" s="195"/>
      <c r="H76" s="355"/>
      <c r="I76" s="355"/>
      <c r="J76" s="368"/>
    </row>
    <row r="77" spans="1:10" x14ac:dyDescent="0.3">
      <c r="A77" s="75" t="s">
        <v>273</v>
      </c>
      <c r="B77" s="21" t="s">
        <v>274</v>
      </c>
      <c r="C77" s="75"/>
      <c r="D77" s="195"/>
      <c r="E77" s="229"/>
      <c r="F77" s="229"/>
      <c r="G77" s="195"/>
      <c r="H77" s="355"/>
      <c r="I77" s="355"/>
    </row>
    <row r="78" spans="1:10" x14ac:dyDescent="0.3">
      <c r="A78" s="75"/>
      <c r="B78" s="21"/>
      <c r="C78" s="75"/>
      <c r="D78" s="195"/>
      <c r="E78" s="229"/>
      <c r="F78" s="229"/>
      <c r="G78" s="195"/>
      <c r="H78" s="355"/>
      <c r="I78" s="355"/>
    </row>
    <row r="79" spans="1:10" x14ac:dyDescent="0.3">
      <c r="A79" s="75" t="s">
        <v>275</v>
      </c>
      <c r="B79" s="21" t="s">
        <v>112</v>
      </c>
      <c r="C79" s="75" t="s">
        <v>9</v>
      </c>
      <c r="D79" s="195">
        <v>505</v>
      </c>
      <c r="E79" s="229">
        <v>400</v>
      </c>
      <c r="F79" s="229">
        <f t="shared" si="0"/>
        <v>202000</v>
      </c>
      <c r="G79" s="195"/>
      <c r="H79" s="355"/>
      <c r="I79" s="355">
        <f t="shared" si="1"/>
        <v>0</v>
      </c>
    </row>
    <row r="80" spans="1:10" x14ac:dyDescent="0.3">
      <c r="A80" s="75"/>
      <c r="B80" s="21"/>
      <c r="C80" s="75"/>
      <c r="D80" s="195"/>
      <c r="E80" s="229"/>
      <c r="F80" s="229"/>
      <c r="G80" s="195"/>
      <c r="H80" s="355"/>
      <c r="I80" s="355"/>
    </row>
    <row r="81" spans="1:10" x14ac:dyDescent="0.3">
      <c r="A81" s="75" t="s">
        <v>277</v>
      </c>
      <c r="B81" s="21" t="s">
        <v>113</v>
      </c>
      <c r="C81" s="75" t="s">
        <v>9</v>
      </c>
      <c r="D81" s="195">
        <v>105</v>
      </c>
      <c r="E81" s="229">
        <v>400</v>
      </c>
      <c r="F81" s="229">
        <f t="shared" si="0"/>
        <v>42000</v>
      </c>
      <c r="G81" s="195"/>
      <c r="H81" s="355"/>
      <c r="I81" s="355">
        <f t="shared" si="1"/>
        <v>0</v>
      </c>
    </row>
    <row r="82" spans="1:10" x14ac:dyDescent="0.3">
      <c r="A82" s="75"/>
      <c r="B82" s="21"/>
      <c r="C82" s="75"/>
      <c r="D82" s="195"/>
      <c r="E82" s="229"/>
      <c r="F82" s="229"/>
      <c r="G82" s="195"/>
      <c r="H82" s="355"/>
      <c r="I82" s="355"/>
    </row>
    <row r="83" spans="1:10" x14ac:dyDescent="0.3">
      <c r="A83" s="75" t="s">
        <v>279</v>
      </c>
      <c r="B83" s="21" t="s">
        <v>114</v>
      </c>
      <c r="C83" s="75" t="s">
        <v>9</v>
      </c>
      <c r="D83" s="195">
        <v>45</v>
      </c>
      <c r="E83" s="229">
        <v>120</v>
      </c>
      <c r="F83" s="229">
        <f t="shared" si="0"/>
        <v>5400</v>
      </c>
      <c r="G83" s="195"/>
      <c r="H83" s="355"/>
      <c r="I83" s="355">
        <f t="shared" si="1"/>
        <v>0</v>
      </c>
    </row>
    <row r="84" spans="1:10" x14ac:dyDescent="0.3">
      <c r="A84" s="75"/>
      <c r="B84" s="21"/>
      <c r="C84" s="75"/>
      <c r="D84" s="195"/>
      <c r="E84" s="229"/>
      <c r="F84" s="229"/>
      <c r="G84" s="195"/>
      <c r="H84" s="355"/>
      <c r="I84" s="355">
        <f t="shared" si="1"/>
        <v>0</v>
      </c>
    </row>
    <row r="85" spans="1:10" x14ac:dyDescent="0.3">
      <c r="A85" s="75" t="s">
        <v>281</v>
      </c>
      <c r="B85" s="21" t="s">
        <v>285</v>
      </c>
      <c r="C85" s="75" t="s">
        <v>9</v>
      </c>
      <c r="D85" s="195">
        <v>19</v>
      </c>
      <c r="E85" s="229">
        <v>1200</v>
      </c>
      <c r="F85" s="229">
        <f t="shared" si="0"/>
        <v>22800</v>
      </c>
      <c r="G85" s="195"/>
      <c r="H85" s="355"/>
      <c r="I85" s="355">
        <f t="shared" si="1"/>
        <v>0</v>
      </c>
    </row>
    <row r="86" spans="1:10" x14ac:dyDescent="0.3">
      <c r="A86" s="75"/>
      <c r="B86" s="21"/>
      <c r="C86" s="75"/>
      <c r="D86" s="195"/>
      <c r="E86" s="229"/>
      <c r="F86" s="229"/>
      <c r="G86" s="195"/>
      <c r="H86" s="355"/>
      <c r="I86" s="355"/>
    </row>
    <row r="87" spans="1:10" x14ac:dyDescent="0.3">
      <c r="A87" s="75" t="s">
        <v>283</v>
      </c>
      <c r="B87" s="21" t="s">
        <v>282</v>
      </c>
      <c r="C87" s="75" t="s">
        <v>9</v>
      </c>
      <c r="D87" s="195">
        <v>33</v>
      </c>
      <c r="E87" s="229">
        <v>1200</v>
      </c>
      <c r="F87" s="229">
        <f t="shared" si="0"/>
        <v>39600</v>
      </c>
      <c r="G87" s="195"/>
      <c r="H87" s="355"/>
      <c r="I87" s="355">
        <f t="shared" si="1"/>
        <v>0</v>
      </c>
    </row>
    <row r="88" spans="1:10" s="183" customFormat="1" x14ac:dyDescent="0.3">
      <c r="A88" s="75"/>
      <c r="B88" s="42"/>
      <c r="C88" s="75"/>
      <c r="D88" s="195"/>
      <c r="E88" s="51"/>
      <c r="F88" s="229"/>
      <c r="G88" s="348"/>
      <c r="H88" s="355"/>
      <c r="I88" s="355"/>
      <c r="J88" s="307">
        <f>SUM(I40:I88)</f>
        <v>50000</v>
      </c>
    </row>
    <row r="89" spans="1:10" x14ac:dyDescent="0.3">
      <c r="A89" s="65" t="s">
        <v>286</v>
      </c>
      <c r="B89" s="182" t="s">
        <v>115</v>
      </c>
      <c r="C89" s="65"/>
      <c r="D89" s="227"/>
      <c r="E89" s="228"/>
      <c r="F89" s="228"/>
      <c r="G89" s="228"/>
      <c r="H89" s="356"/>
      <c r="I89" s="356"/>
    </row>
    <row r="90" spans="1:10" s="186" customFormat="1" x14ac:dyDescent="0.3">
      <c r="A90" s="75"/>
      <c r="B90" s="21"/>
      <c r="C90" s="75"/>
      <c r="D90" s="195"/>
      <c r="E90" s="229"/>
      <c r="F90" s="229"/>
      <c r="G90" s="195"/>
      <c r="H90" s="355"/>
      <c r="I90" s="355"/>
      <c r="J90" s="367"/>
    </row>
    <row r="91" spans="1:10" x14ac:dyDescent="0.3">
      <c r="A91" s="75" t="s">
        <v>287</v>
      </c>
      <c r="B91" s="21" t="s">
        <v>116</v>
      </c>
      <c r="C91" s="75"/>
      <c r="D91" s="195"/>
      <c r="E91" s="229"/>
      <c r="F91" s="229"/>
      <c r="G91" s="195"/>
      <c r="H91" s="355"/>
      <c r="I91" s="355"/>
    </row>
    <row r="92" spans="1:10" x14ac:dyDescent="0.3">
      <c r="A92" s="75"/>
      <c r="B92" s="21"/>
      <c r="C92" s="75"/>
      <c r="D92" s="195"/>
      <c r="E92" s="229"/>
      <c r="F92" s="229"/>
      <c r="G92" s="195"/>
      <c r="H92" s="355"/>
      <c r="I92" s="355"/>
    </row>
    <row r="93" spans="1:10" x14ac:dyDescent="0.3">
      <c r="A93" s="75" t="s">
        <v>205</v>
      </c>
      <c r="B93" s="21" t="s">
        <v>117</v>
      </c>
      <c r="C93" s="75" t="s">
        <v>5</v>
      </c>
      <c r="D93" s="195">
        <v>254</v>
      </c>
      <c r="E93" s="229">
        <v>400</v>
      </c>
      <c r="F93" s="229">
        <f t="shared" si="0"/>
        <v>101600</v>
      </c>
      <c r="G93" s="195"/>
      <c r="H93" s="355"/>
      <c r="I93" s="355">
        <f t="shared" ref="I93:I153" si="2">H93*D93</f>
        <v>0</v>
      </c>
    </row>
    <row r="94" spans="1:10" x14ac:dyDescent="0.3">
      <c r="A94" s="75"/>
      <c r="B94" s="21"/>
      <c r="C94" s="75"/>
      <c r="D94" s="195"/>
      <c r="E94" s="229"/>
      <c r="F94" s="229"/>
      <c r="G94" s="195"/>
      <c r="H94" s="355"/>
      <c r="I94" s="355"/>
    </row>
    <row r="95" spans="1:10" x14ac:dyDescent="0.3">
      <c r="A95" s="75" t="s">
        <v>207</v>
      </c>
      <c r="B95" s="21" t="s">
        <v>118</v>
      </c>
      <c r="C95" s="75" t="s">
        <v>5</v>
      </c>
      <c r="D95" s="195">
        <v>657</v>
      </c>
      <c r="E95" s="229">
        <v>460</v>
      </c>
      <c r="F95" s="229">
        <f t="shared" si="0"/>
        <v>302220</v>
      </c>
      <c r="G95" s="195"/>
      <c r="H95" s="355"/>
      <c r="I95" s="355">
        <f t="shared" si="2"/>
        <v>0</v>
      </c>
    </row>
    <row r="96" spans="1:10" x14ac:dyDescent="0.3">
      <c r="A96" s="75"/>
      <c r="B96" s="42"/>
      <c r="C96" s="75"/>
      <c r="D96" s="195"/>
      <c r="E96" s="229"/>
      <c r="F96" s="229"/>
      <c r="G96" s="195"/>
      <c r="H96" s="355"/>
      <c r="I96" s="355"/>
    </row>
    <row r="97" spans="1:10" ht="28.8" x14ac:dyDescent="0.3">
      <c r="A97" s="75" t="s">
        <v>288</v>
      </c>
      <c r="B97" s="21" t="s">
        <v>289</v>
      </c>
      <c r="C97" s="75" t="s">
        <v>5</v>
      </c>
      <c r="D97" s="195">
        <v>324</v>
      </c>
      <c r="E97" s="229">
        <v>1000</v>
      </c>
      <c r="F97" s="229">
        <f t="shared" si="0"/>
        <v>324000</v>
      </c>
      <c r="G97" s="195"/>
      <c r="H97" s="355"/>
      <c r="I97" s="355">
        <f t="shared" si="2"/>
        <v>0</v>
      </c>
    </row>
    <row r="98" spans="1:10" x14ac:dyDescent="0.3">
      <c r="A98" s="75"/>
      <c r="B98" s="21"/>
      <c r="C98" s="75"/>
      <c r="D98" s="195"/>
      <c r="E98" s="229"/>
      <c r="F98" s="229"/>
      <c r="G98" s="195"/>
      <c r="H98" s="355"/>
      <c r="I98" s="355"/>
    </row>
    <row r="99" spans="1:10" ht="28.8" x14ac:dyDescent="0.3">
      <c r="A99" s="75" t="s">
        <v>290</v>
      </c>
      <c r="B99" s="21" t="s">
        <v>291</v>
      </c>
      <c r="C99" s="75" t="s">
        <v>5</v>
      </c>
      <c r="D99" s="195">
        <v>154</v>
      </c>
      <c r="E99" s="229">
        <v>850</v>
      </c>
      <c r="F99" s="229">
        <f t="shared" ref="F99:F145" si="3">E99*D99</f>
        <v>130900</v>
      </c>
      <c r="G99" s="195"/>
      <c r="H99" s="355"/>
      <c r="I99" s="355">
        <f t="shared" si="2"/>
        <v>0</v>
      </c>
    </row>
    <row r="100" spans="1:10" x14ac:dyDescent="0.3">
      <c r="A100" s="75"/>
      <c r="B100" s="21"/>
      <c r="C100" s="75"/>
      <c r="D100" s="195"/>
      <c r="E100" s="229"/>
      <c r="F100" s="229"/>
      <c r="G100" s="195"/>
      <c r="H100" s="355"/>
      <c r="I100" s="355"/>
    </row>
    <row r="101" spans="1:10" x14ac:dyDescent="0.3">
      <c r="A101" s="75" t="s">
        <v>292</v>
      </c>
      <c r="B101" s="21" t="s">
        <v>293</v>
      </c>
      <c r="C101" s="75" t="s">
        <v>5</v>
      </c>
      <c r="D101" s="195">
        <v>164</v>
      </c>
      <c r="E101" s="229">
        <v>350</v>
      </c>
      <c r="F101" s="229">
        <f t="shared" si="3"/>
        <v>57400</v>
      </c>
      <c r="G101" s="195"/>
      <c r="H101" s="355"/>
      <c r="I101" s="355">
        <f t="shared" si="2"/>
        <v>0</v>
      </c>
    </row>
    <row r="102" spans="1:10" s="183" customFormat="1" x14ac:dyDescent="0.3">
      <c r="A102" s="75"/>
      <c r="B102" s="21"/>
      <c r="C102" s="75"/>
      <c r="D102" s="229"/>
      <c r="E102" s="231"/>
      <c r="F102" s="229"/>
      <c r="G102" s="348"/>
      <c r="H102" s="355"/>
      <c r="I102" s="355"/>
      <c r="J102" s="307">
        <f>SUM(I90:I102)</f>
        <v>0</v>
      </c>
    </row>
    <row r="103" spans="1:10" x14ac:dyDescent="0.3">
      <c r="A103" s="65" t="s">
        <v>294</v>
      </c>
      <c r="B103" s="182" t="s">
        <v>295</v>
      </c>
      <c r="C103" s="65"/>
      <c r="D103" s="228"/>
      <c r="E103" s="232"/>
      <c r="F103" s="228"/>
      <c r="G103" s="228"/>
      <c r="H103" s="356"/>
      <c r="I103" s="356"/>
    </row>
    <row r="104" spans="1:10" s="100" customFormat="1" x14ac:dyDescent="0.3">
      <c r="A104" s="75"/>
      <c r="B104" s="21"/>
      <c r="C104" s="75"/>
      <c r="D104" s="229"/>
      <c r="E104" s="231"/>
      <c r="F104" s="229"/>
      <c r="G104" s="195"/>
      <c r="H104" s="355"/>
      <c r="I104" s="355"/>
      <c r="J104" s="368"/>
    </row>
    <row r="105" spans="1:10" x14ac:dyDescent="0.3">
      <c r="A105" s="75" t="s">
        <v>296</v>
      </c>
      <c r="B105" s="22" t="s">
        <v>297</v>
      </c>
      <c r="C105" s="75"/>
      <c r="D105" s="229"/>
      <c r="E105" s="231"/>
      <c r="F105" s="229"/>
      <c r="G105" s="195"/>
      <c r="H105" s="355"/>
      <c r="I105" s="355"/>
    </row>
    <row r="106" spans="1:10" x14ac:dyDescent="0.3">
      <c r="A106" s="75"/>
      <c r="B106" s="22"/>
      <c r="C106" s="75"/>
      <c r="D106" s="229"/>
      <c r="E106" s="231"/>
      <c r="F106" s="229"/>
      <c r="G106" s="195"/>
      <c r="H106" s="355"/>
      <c r="I106" s="355"/>
    </row>
    <row r="107" spans="1:10" ht="28.8" x14ac:dyDescent="0.3">
      <c r="A107" s="75" t="s">
        <v>298</v>
      </c>
      <c r="B107" s="22" t="s">
        <v>119</v>
      </c>
      <c r="C107" s="75"/>
      <c r="D107" s="229"/>
      <c r="E107" s="231"/>
      <c r="F107" s="229"/>
      <c r="G107" s="195"/>
      <c r="H107" s="355"/>
      <c r="I107" s="355"/>
    </row>
    <row r="108" spans="1:10" x14ac:dyDescent="0.3">
      <c r="A108" s="75"/>
      <c r="B108" s="22"/>
      <c r="C108" s="75"/>
      <c r="D108" s="229"/>
      <c r="E108" s="231"/>
      <c r="F108" s="229"/>
      <c r="G108" s="195"/>
      <c r="H108" s="355"/>
      <c r="I108" s="355"/>
    </row>
    <row r="109" spans="1:10" x14ac:dyDescent="0.3">
      <c r="A109" s="75" t="s">
        <v>213</v>
      </c>
      <c r="B109" s="22" t="s">
        <v>120</v>
      </c>
      <c r="C109" s="75" t="s">
        <v>22</v>
      </c>
      <c r="D109" s="195">
        <v>63</v>
      </c>
      <c r="E109" s="233">
        <v>30000</v>
      </c>
      <c r="F109" s="229">
        <f t="shared" si="3"/>
        <v>1890000</v>
      </c>
      <c r="G109" s="195"/>
      <c r="H109" s="355"/>
      <c r="I109" s="355">
        <f t="shared" si="2"/>
        <v>0</v>
      </c>
    </row>
    <row r="110" spans="1:10" s="183" customFormat="1" x14ac:dyDescent="0.3">
      <c r="A110" s="75"/>
      <c r="B110" s="22"/>
      <c r="C110" s="75"/>
      <c r="D110" s="229"/>
      <c r="E110" s="233"/>
      <c r="F110" s="229"/>
      <c r="G110" s="348"/>
      <c r="H110" s="355"/>
      <c r="I110" s="355"/>
      <c r="J110" s="307">
        <f>SUM(I109)</f>
        <v>0</v>
      </c>
    </row>
    <row r="111" spans="1:10" x14ac:dyDescent="0.3">
      <c r="A111" s="65" t="s">
        <v>299</v>
      </c>
      <c r="B111" s="182" t="s">
        <v>300</v>
      </c>
      <c r="C111" s="65"/>
      <c r="D111" s="228"/>
      <c r="E111" s="232"/>
      <c r="F111" s="228"/>
      <c r="G111" s="228"/>
      <c r="H111" s="356"/>
      <c r="I111" s="356"/>
    </row>
    <row r="112" spans="1:10" s="186" customFormat="1" x14ac:dyDescent="0.3">
      <c r="A112" s="75"/>
      <c r="B112" s="21"/>
      <c r="C112" s="75"/>
      <c r="D112" s="229"/>
      <c r="E112" s="231"/>
      <c r="F112" s="229"/>
      <c r="G112" s="195"/>
      <c r="H112" s="355"/>
      <c r="I112" s="355"/>
      <c r="J112" s="367"/>
    </row>
    <row r="113" spans="1:10" x14ac:dyDescent="0.3">
      <c r="A113" s="75" t="s">
        <v>301</v>
      </c>
      <c r="B113" s="22" t="s">
        <v>121</v>
      </c>
      <c r="C113" s="75"/>
      <c r="D113" s="229"/>
      <c r="E113" s="231"/>
      <c r="F113" s="229"/>
      <c r="G113" s="195"/>
      <c r="H113" s="355"/>
      <c r="I113" s="355"/>
    </row>
    <row r="114" spans="1:10" s="100" customFormat="1" x14ac:dyDescent="0.3">
      <c r="A114" s="75"/>
      <c r="B114" s="22"/>
      <c r="C114" s="75"/>
      <c r="D114" s="229"/>
      <c r="E114" s="231"/>
      <c r="F114" s="229"/>
      <c r="G114" s="195"/>
      <c r="H114" s="355"/>
      <c r="I114" s="355"/>
      <c r="J114" s="368"/>
    </row>
    <row r="115" spans="1:10" x14ac:dyDescent="0.3">
      <c r="A115" s="75" t="s">
        <v>302</v>
      </c>
      <c r="B115" s="22" t="s">
        <v>122</v>
      </c>
      <c r="C115" s="75"/>
      <c r="D115" s="195"/>
      <c r="E115" s="229"/>
      <c r="F115" s="229"/>
      <c r="G115" s="195"/>
      <c r="H115" s="355"/>
      <c r="I115" s="355"/>
    </row>
    <row r="116" spans="1:10" x14ac:dyDescent="0.3">
      <c r="A116" s="75"/>
      <c r="B116" s="22"/>
      <c r="C116" s="75"/>
      <c r="D116" s="195"/>
      <c r="E116" s="229"/>
      <c r="F116" s="229"/>
      <c r="G116" s="195"/>
      <c r="H116" s="355"/>
      <c r="I116" s="355"/>
    </row>
    <row r="117" spans="1:10" ht="28.8" x14ac:dyDescent="0.3">
      <c r="A117" s="75" t="s">
        <v>205</v>
      </c>
      <c r="B117" s="22" t="s">
        <v>123</v>
      </c>
      <c r="C117" s="75" t="s">
        <v>9</v>
      </c>
      <c r="D117" s="195">
        <v>403</v>
      </c>
      <c r="E117" s="229">
        <v>2145</v>
      </c>
      <c r="F117" s="229">
        <f t="shared" si="3"/>
        <v>864435</v>
      </c>
      <c r="G117" s="195"/>
      <c r="H117" s="355"/>
      <c r="I117" s="355">
        <f t="shared" si="2"/>
        <v>0</v>
      </c>
    </row>
    <row r="118" spans="1:10" x14ac:dyDescent="0.3">
      <c r="A118" s="75"/>
      <c r="B118" s="22"/>
      <c r="C118" s="75"/>
      <c r="D118" s="195"/>
      <c r="E118" s="229"/>
      <c r="F118" s="229"/>
      <c r="G118" s="195"/>
      <c r="H118" s="355"/>
      <c r="I118" s="355"/>
    </row>
    <row r="119" spans="1:10" ht="28.8" x14ac:dyDescent="0.3">
      <c r="A119" s="75" t="s">
        <v>303</v>
      </c>
      <c r="B119" s="22" t="s">
        <v>304</v>
      </c>
      <c r="C119" s="75"/>
      <c r="D119" s="195"/>
      <c r="E119" s="229"/>
      <c r="F119" s="229"/>
      <c r="G119" s="195"/>
      <c r="H119" s="355"/>
      <c r="I119" s="355"/>
    </row>
    <row r="120" spans="1:10" x14ac:dyDescent="0.3">
      <c r="A120" s="75"/>
      <c r="B120" s="22"/>
      <c r="C120" s="75"/>
      <c r="D120" s="195"/>
      <c r="E120" s="229"/>
      <c r="F120" s="229"/>
      <c r="G120" s="195"/>
      <c r="H120" s="355"/>
      <c r="I120" s="355"/>
    </row>
    <row r="121" spans="1:10" x14ac:dyDescent="0.3">
      <c r="A121" s="75" t="s">
        <v>305</v>
      </c>
      <c r="B121" s="22" t="s">
        <v>306</v>
      </c>
      <c r="C121" s="75" t="s">
        <v>9</v>
      </c>
      <c r="D121" s="195">
        <v>134</v>
      </c>
      <c r="E121" s="229">
        <v>250</v>
      </c>
      <c r="F121" s="229">
        <f t="shared" ref="F121" si="4">E121*D121</f>
        <v>33500</v>
      </c>
      <c r="G121" s="195"/>
      <c r="H121" s="355"/>
      <c r="I121" s="355">
        <f t="shared" si="2"/>
        <v>0</v>
      </c>
    </row>
    <row r="122" spans="1:10" x14ac:dyDescent="0.3">
      <c r="A122" s="75"/>
      <c r="B122" s="22"/>
      <c r="C122" s="75"/>
      <c r="D122" s="195"/>
      <c r="E122" s="229"/>
      <c r="F122" s="229"/>
      <c r="G122" s="195"/>
      <c r="H122" s="355"/>
      <c r="I122" s="355"/>
      <c r="J122" s="306">
        <f>SUM(I112:I122)</f>
        <v>0</v>
      </c>
    </row>
    <row r="123" spans="1:10" x14ac:dyDescent="0.3">
      <c r="A123" s="65" t="s">
        <v>307</v>
      </c>
      <c r="B123" s="182" t="s">
        <v>308</v>
      </c>
      <c r="C123" s="65"/>
      <c r="D123" s="227"/>
      <c r="E123" s="228"/>
      <c r="F123" s="228"/>
      <c r="G123" s="228"/>
      <c r="H123" s="356"/>
      <c r="I123" s="356"/>
    </row>
    <row r="124" spans="1:10" s="100" customFormat="1" x14ac:dyDescent="0.3">
      <c r="A124" s="75"/>
      <c r="B124" s="22"/>
      <c r="C124" s="75"/>
      <c r="D124" s="195"/>
      <c r="E124" s="229"/>
      <c r="F124" s="229"/>
      <c r="G124" s="195"/>
      <c r="H124" s="355"/>
      <c r="I124" s="355"/>
      <c r="J124" s="368"/>
    </row>
    <row r="125" spans="1:10" x14ac:dyDescent="0.3">
      <c r="A125" s="75" t="s">
        <v>309</v>
      </c>
      <c r="B125" s="22" t="s">
        <v>124</v>
      </c>
      <c r="C125" s="75"/>
      <c r="D125" s="195"/>
      <c r="E125" s="229"/>
      <c r="F125" s="229"/>
      <c r="G125" s="195"/>
      <c r="H125" s="355"/>
      <c r="I125" s="355"/>
    </row>
    <row r="126" spans="1:10" x14ac:dyDescent="0.3">
      <c r="A126" s="75"/>
      <c r="B126" s="22"/>
      <c r="C126" s="75"/>
      <c r="D126" s="195"/>
      <c r="E126" s="229"/>
      <c r="F126" s="229"/>
      <c r="G126" s="195"/>
      <c r="H126" s="355"/>
      <c r="I126" s="355"/>
    </row>
    <row r="127" spans="1:10" ht="28.8" x14ac:dyDescent="0.3">
      <c r="A127" s="75" t="s">
        <v>211</v>
      </c>
      <c r="B127" s="22" t="s">
        <v>125</v>
      </c>
      <c r="C127" s="75" t="s">
        <v>35</v>
      </c>
      <c r="D127" s="195">
        <v>77</v>
      </c>
      <c r="E127" s="229">
        <v>50</v>
      </c>
      <c r="F127" s="229">
        <f t="shared" si="3"/>
        <v>3850</v>
      </c>
      <c r="G127" s="195"/>
      <c r="H127" s="355"/>
      <c r="I127" s="355">
        <f t="shared" si="2"/>
        <v>0</v>
      </c>
    </row>
    <row r="128" spans="1:10" x14ac:dyDescent="0.3">
      <c r="A128" s="75"/>
      <c r="B128" s="22"/>
      <c r="C128" s="75"/>
      <c r="D128" s="195"/>
      <c r="E128" s="229"/>
      <c r="F128" s="229"/>
      <c r="G128" s="195"/>
      <c r="H128" s="355"/>
      <c r="I128" s="355"/>
    </row>
    <row r="129" spans="1:10" x14ac:dyDescent="0.3">
      <c r="A129" s="75" t="s">
        <v>213</v>
      </c>
      <c r="B129" s="22" t="s">
        <v>126</v>
      </c>
      <c r="C129" s="75" t="s">
        <v>35</v>
      </c>
      <c r="D129" s="195">
        <v>129</v>
      </c>
      <c r="E129" s="229">
        <v>15</v>
      </c>
      <c r="F129" s="229">
        <f t="shared" si="3"/>
        <v>1935</v>
      </c>
      <c r="G129" s="195"/>
      <c r="H129" s="355"/>
      <c r="I129" s="355">
        <f t="shared" si="2"/>
        <v>0</v>
      </c>
    </row>
    <row r="130" spans="1:10" s="183" customFormat="1" x14ac:dyDescent="0.3">
      <c r="A130" s="75"/>
      <c r="B130" s="22"/>
      <c r="C130" s="75"/>
      <c r="D130" s="195"/>
      <c r="E130" s="229"/>
      <c r="F130" s="229"/>
      <c r="G130" s="348"/>
      <c r="H130" s="355"/>
      <c r="I130" s="355"/>
      <c r="J130" s="307">
        <f>SUM(I124:I129)</f>
        <v>0</v>
      </c>
    </row>
    <row r="131" spans="1:10" x14ac:dyDescent="0.3">
      <c r="A131" s="65" t="s">
        <v>318</v>
      </c>
      <c r="B131" s="220" t="s">
        <v>319</v>
      </c>
      <c r="C131" s="65"/>
      <c r="D131" s="227"/>
      <c r="E131" s="228"/>
      <c r="F131" s="228"/>
      <c r="G131" s="228"/>
      <c r="H131" s="228"/>
      <c r="I131" s="228"/>
    </row>
    <row r="132" spans="1:10" x14ac:dyDescent="0.3">
      <c r="A132" s="75"/>
      <c r="B132" s="22"/>
      <c r="C132" s="75"/>
      <c r="D132" s="195"/>
      <c r="E132" s="229"/>
      <c r="F132" s="229"/>
      <c r="G132" s="195"/>
      <c r="I132" s="355"/>
    </row>
    <row r="133" spans="1:10" x14ac:dyDescent="0.3">
      <c r="A133" s="75" t="s">
        <v>313</v>
      </c>
      <c r="B133" s="22" t="s">
        <v>127</v>
      </c>
      <c r="C133" s="75" t="s">
        <v>128</v>
      </c>
      <c r="D133" s="195">
        <v>16</v>
      </c>
      <c r="E133" s="229">
        <v>100</v>
      </c>
      <c r="F133" s="229">
        <f t="shared" si="3"/>
        <v>1600</v>
      </c>
      <c r="G133" s="195"/>
      <c r="H133" s="355"/>
      <c r="I133" s="355">
        <f t="shared" si="2"/>
        <v>0</v>
      </c>
    </row>
    <row r="134" spans="1:10" s="186" customFormat="1" x14ac:dyDescent="0.3">
      <c r="A134" s="75"/>
      <c r="B134" s="22"/>
      <c r="C134" s="75"/>
      <c r="D134" s="195"/>
      <c r="E134" s="229"/>
      <c r="F134" s="229"/>
      <c r="G134" s="195"/>
      <c r="H134" s="355"/>
      <c r="I134" s="355"/>
      <c r="J134" s="367"/>
    </row>
    <row r="135" spans="1:10" x14ac:dyDescent="0.3">
      <c r="A135" s="75" t="s">
        <v>314</v>
      </c>
      <c r="B135" s="22" t="s">
        <v>129</v>
      </c>
      <c r="C135" s="75"/>
      <c r="D135" s="195"/>
      <c r="E135" s="229"/>
      <c r="F135" s="229"/>
      <c r="G135" s="195"/>
      <c r="H135" s="355"/>
      <c r="I135" s="355"/>
    </row>
    <row r="136" spans="1:10" s="100" customFormat="1" x14ac:dyDescent="0.3">
      <c r="A136" s="75"/>
      <c r="B136" s="22"/>
      <c r="C136" s="75"/>
      <c r="D136" s="195"/>
      <c r="E136" s="229"/>
      <c r="F136" s="229"/>
      <c r="G136" s="195"/>
      <c r="H136" s="355"/>
      <c r="I136" s="355"/>
      <c r="J136" s="368"/>
    </row>
    <row r="137" spans="1:10" x14ac:dyDescent="0.3">
      <c r="A137" s="75" t="s">
        <v>316</v>
      </c>
      <c r="B137" s="22" t="s">
        <v>317</v>
      </c>
      <c r="C137" s="75"/>
      <c r="D137" s="195"/>
      <c r="E137" s="229"/>
      <c r="F137" s="229"/>
      <c r="G137" s="195"/>
      <c r="H137" s="355"/>
      <c r="I137" s="355"/>
    </row>
    <row r="138" spans="1:10" x14ac:dyDescent="0.3">
      <c r="A138" s="75"/>
      <c r="B138" s="22"/>
      <c r="C138" s="75"/>
      <c r="D138" s="195"/>
      <c r="E138" s="229"/>
      <c r="F138" s="229"/>
      <c r="G138" s="195"/>
      <c r="H138" s="355"/>
      <c r="I138" s="355"/>
    </row>
    <row r="139" spans="1:10" ht="28.8" x14ac:dyDescent="0.3">
      <c r="A139" s="75" t="s">
        <v>211</v>
      </c>
      <c r="B139" s="22" t="s">
        <v>130</v>
      </c>
      <c r="C139" s="75" t="s">
        <v>35</v>
      </c>
      <c r="D139" s="195">
        <v>267</v>
      </c>
      <c r="E139" s="229">
        <v>80</v>
      </c>
      <c r="F139" s="229">
        <f t="shared" si="3"/>
        <v>21360</v>
      </c>
      <c r="G139" s="195"/>
      <c r="H139" s="355"/>
      <c r="I139" s="355">
        <f t="shared" si="2"/>
        <v>0</v>
      </c>
    </row>
    <row r="140" spans="1:10" x14ac:dyDescent="0.3">
      <c r="A140" s="75"/>
      <c r="B140" s="22"/>
      <c r="C140" s="75"/>
      <c r="D140" s="195"/>
      <c r="E140" s="229"/>
      <c r="F140" s="229"/>
      <c r="G140" s="195"/>
      <c r="H140" s="355"/>
      <c r="I140" s="355"/>
    </row>
    <row r="141" spans="1:10" x14ac:dyDescent="0.3">
      <c r="A141" s="75" t="s">
        <v>213</v>
      </c>
      <c r="B141" s="22" t="s">
        <v>131</v>
      </c>
      <c r="C141" s="75" t="s">
        <v>128</v>
      </c>
      <c r="D141" s="195">
        <v>123</v>
      </c>
      <c r="E141" s="229">
        <v>45</v>
      </c>
      <c r="F141" s="229">
        <f t="shared" si="3"/>
        <v>5535</v>
      </c>
      <c r="G141" s="195"/>
      <c r="H141" s="355"/>
      <c r="I141" s="355">
        <f t="shared" si="2"/>
        <v>0</v>
      </c>
    </row>
    <row r="142" spans="1:10" x14ac:dyDescent="0.3">
      <c r="A142" s="75"/>
      <c r="B142" s="22"/>
      <c r="C142" s="75"/>
      <c r="D142" s="195"/>
      <c r="E142" s="229"/>
      <c r="F142" s="229"/>
      <c r="G142" s="195"/>
      <c r="H142" s="355"/>
      <c r="I142" s="355"/>
    </row>
    <row r="143" spans="1:10" x14ac:dyDescent="0.3">
      <c r="A143" s="75" t="s">
        <v>322</v>
      </c>
      <c r="B143" s="22" t="s">
        <v>323</v>
      </c>
      <c r="C143" s="75" t="s">
        <v>5</v>
      </c>
      <c r="D143" s="195">
        <v>664</v>
      </c>
      <c r="E143" s="229">
        <v>25</v>
      </c>
      <c r="F143" s="229">
        <f t="shared" si="3"/>
        <v>16600</v>
      </c>
      <c r="G143" s="195"/>
      <c r="H143" s="355"/>
      <c r="I143" s="355">
        <f t="shared" si="2"/>
        <v>0</v>
      </c>
    </row>
    <row r="144" spans="1:10" x14ac:dyDescent="0.3">
      <c r="A144" s="75"/>
      <c r="B144" s="22"/>
      <c r="C144" s="75"/>
      <c r="D144" s="195"/>
      <c r="E144" s="229"/>
      <c r="F144" s="229"/>
      <c r="G144" s="195"/>
      <c r="H144" s="355"/>
      <c r="I144" s="355"/>
    </row>
    <row r="145" spans="1:10" x14ac:dyDescent="0.3">
      <c r="A145" s="75" t="s">
        <v>320</v>
      </c>
      <c r="B145" s="22" t="s">
        <v>321</v>
      </c>
      <c r="C145" s="75" t="s">
        <v>9</v>
      </c>
      <c r="D145" s="195">
        <v>26</v>
      </c>
      <c r="E145" s="229">
        <v>450</v>
      </c>
      <c r="F145" s="229">
        <f t="shared" si="3"/>
        <v>11700</v>
      </c>
      <c r="G145" s="195"/>
      <c r="H145" s="355"/>
      <c r="I145" s="355">
        <f t="shared" si="2"/>
        <v>0</v>
      </c>
    </row>
    <row r="146" spans="1:10" s="186" customFormat="1" x14ac:dyDescent="0.3">
      <c r="A146" s="75"/>
      <c r="B146" s="22"/>
      <c r="C146" s="75"/>
      <c r="D146" s="195"/>
      <c r="E146" s="229"/>
      <c r="F146" s="229"/>
      <c r="G146" s="195"/>
      <c r="H146" s="355"/>
      <c r="I146" s="355"/>
      <c r="J146" s="367">
        <f>SUM(I132:I146)</f>
        <v>0</v>
      </c>
    </row>
    <row r="147" spans="1:10" ht="28.8" x14ac:dyDescent="0.3">
      <c r="A147" s="63" t="s">
        <v>585</v>
      </c>
      <c r="B147" s="112" t="s">
        <v>586</v>
      </c>
      <c r="C147" s="63"/>
      <c r="D147" s="161"/>
      <c r="E147" s="234"/>
      <c r="F147" s="234"/>
      <c r="G147" s="234"/>
      <c r="H147" s="364"/>
      <c r="I147" s="364"/>
    </row>
    <row r="148" spans="1:10" s="100" customFormat="1" x14ac:dyDescent="0.3">
      <c r="A148" s="75"/>
      <c r="B148" s="22"/>
      <c r="C148" s="75"/>
      <c r="D148" s="164"/>
      <c r="E148" s="229"/>
      <c r="F148" s="229"/>
      <c r="G148" s="195"/>
      <c r="H148" s="355"/>
      <c r="I148" s="355"/>
      <c r="J148" s="368"/>
    </row>
    <row r="149" spans="1:10" x14ac:dyDescent="0.3">
      <c r="A149" s="75" t="s">
        <v>1019</v>
      </c>
      <c r="B149" s="22" t="s">
        <v>587</v>
      </c>
      <c r="C149" s="75"/>
      <c r="D149" s="164"/>
      <c r="E149" s="229"/>
      <c r="F149" s="229"/>
      <c r="G149" s="195"/>
      <c r="H149" s="355"/>
      <c r="I149" s="355"/>
    </row>
    <row r="150" spans="1:10" x14ac:dyDescent="0.3">
      <c r="A150" s="75"/>
      <c r="B150" s="22"/>
      <c r="C150" s="75"/>
      <c r="D150" s="164"/>
      <c r="E150" s="229"/>
      <c r="F150" s="229"/>
      <c r="G150" s="195"/>
      <c r="H150" s="355"/>
      <c r="I150" s="355"/>
    </row>
    <row r="151" spans="1:10" x14ac:dyDescent="0.3">
      <c r="A151" s="75" t="s">
        <v>211</v>
      </c>
      <c r="B151" s="22" t="s">
        <v>133</v>
      </c>
      <c r="C151" s="75" t="s">
        <v>0</v>
      </c>
      <c r="D151" s="164">
        <v>1</v>
      </c>
      <c r="E151" s="165">
        <v>50000</v>
      </c>
      <c r="F151" s="165">
        <f t="shared" ref="F151" si="5">E151*D151</f>
        <v>50000</v>
      </c>
      <c r="G151" s="195"/>
      <c r="H151" s="357">
        <v>15000</v>
      </c>
      <c r="I151" s="355">
        <f t="shared" si="2"/>
        <v>15000</v>
      </c>
    </row>
    <row r="152" spans="1:10" x14ac:dyDescent="0.3">
      <c r="A152" s="75"/>
      <c r="B152" s="22"/>
      <c r="C152" s="75"/>
      <c r="D152" s="164"/>
      <c r="E152" s="165"/>
      <c r="F152" s="165"/>
      <c r="G152" s="195"/>
      <c r="H152" s="357"/>
      <c r="I152" s="355"/>
    </row>
    <row r="153" spans="1:10" ht="28.8" x14ac:dyDescent="0.3">
      <c r="A153" s="75" t="s">
        <v>213</v>
      </c>
      <c r="B153" s="22" t="s">
        <v>1143</v>
      </c>
      <c r="C153" s="75" t="s">
        <v>1</v>
      </c>
      <c r="D153" s="164">
        <v>50000</v>
      </c>
      <c r="E153" s="168">
        <v>0.1</v>
      </c>
      <c r="F153" s="165">
        <f t="shared" ref="F153" si="6">E153*D153</f>
        <v>5000</v>
      </c>
      <c r="G153" s="195"/>
      <c r="H153" s="231"/>
      <c r="I153" s="355">
        <f t="shared" si="2"/>
        <v>0</v>
      </c>
    </row>
    <row r="154" spans="1:10" x14ac:dyDescent="0.3">
      <c r="A154" s="75"/>
      <c r="B154" s="22"/>
      <c r="C154" s="75"/>
      <c r="D154" s="164"/>
      <c r="E154" s="165"/>
      <c r="F154" s="165"/>
      <c r="G154" s="195"/>
      <c r="H154" s="357"/>
      <c r="I154" s="355"/>
    </row>
    <row r="155" spans="1:10" ht="28.8" x14ac:dyDescent="0.3">
      <c r="A155" s="75" t="s">
        <v>215</v>
      </c>
      <c r="B155" s="22" t="s">
        <v>134</v>
      </c>
      <c r="C155" s="75" t="s">
        <v>0</v>
      </c>
      <c r="D155" s="164">
        <v>1</v>
      </c>
      <c r="E155" s="165">
        <v>50000</v>
      </c>
      <c r="F155" s="165">
        <f t="shared" ref="F155" si="7">E155*D155</f>
        <v>50000</v>
      </c>
      <c r="G155" s="195"/>
      <c r="H155" s="357">
        <v>15000</v>
      </c>
      <c r="I155" s="355">
        <f t="shared" ref="I155:I161" si="8">H155*D155</f>
        <v>15000</v>
      </c>
    </row>
    <row r="156" spans="1:10" x14ac:dyDescent="0.3">
      <c r="A156" s="75"/>
      <c r="B156" s="22"/>
      <c r="C156" s="75"/>
      <c r="D156" s="164"/>
      <c r="E156" s="165"/>
      <c r="F156" s="165"/>
      <c r="G156" s="195"/>
      <c r="H156" s="357"/>
      <c r="I156" s="355"/>
    </row>
    <row r="157" spans="1:10" ht="28.8" x14ac:dyDescent="0.3">
      <c r="A157" s="75" t="s">
        <v>336</v>
      </c>
      <c r="B157" s="22" t="s">
        <v>1153</v>
      </c>
      <c r="C157" s="75" t="s">
        <v>1</v>
      </c>
      <c r="D157" s="164">
        <v>50000</v>
      </c>
      <c r="E157" s="168">
        <v>0.1</v>
      </c>
      <c r="F157" s="165">
        <f t="shared" ref="F157" si="9">E157*D157</f>
        <v>5000</v>
      </c>
      <c r="G157" s="195"/>
      <c r="H157" s="349"/>
      <c r="I157" s="355">
        <f t="shared" si="8"/>
        <v>0</v>
      </c>
    </row>
    <row r="158" spans="1:10" s="100" customFormat="1" x14ac:dyDescent="0.3">
      <c r="A158" s="75"/>
      <c r="B158" s="22"/>
      <c r="C158" s="75"/>
      <c r="D158" s="164"/>
      <c r="E158" s="229"/>
      <c r="F158" s="229"/>
      <c r="G158" s="195"/>
      <c r="H158" s="355"/>
      <c r="I158" s="355"/>
      <c r="J158" s="368">
        <f>SUM(I148:I158)</f>
        <v>30000</v>
      </c>
    </row>
    <row r="159" spans="1:10" x14ac:dyDescent="0.3">
      <c r="A159" s="63" t="s">
        <v>324</v>
      </c>
      <c r="B159" s="115" t="s">
        <v>325</v>
      </c>
      <c r="C159" s="63"/>
      <c r="D159" s="235"/>
      <c r="E159" s="234"/>
      <c r="F159" s="234"/>
      <c r="G159" s="234"/>
      <c r="H159" s="364"/>
      <c r="I159" s="364"/>
    </row>
    <row r="160" spans="1:10" x14ac:dyDescent="0.3">
      <c r="A160" s="75"/>
      <c r="B160" s="21"/>
      <c r="C160" s="75"/>
      <c r="D160" s="195"/>
      <c r="E160" s="229"/>
      <c r="F160" s="229"/>
      <c r="G160" s="195"/>
      <c r="H160" s="355"/>
      <c r="I160" s="355"/>
    </row>
    <row r="161" spans="1:12" x14ac:dyDescent="0.3">
      <c r="A161" s="75" t="s">
        <v>326</v>
      </c>
      <c r="B161" s="21" t="s">
        <v>135</v>
      </c>
      <c r="C161" s="75" t="s">
        <v>5</v>
      </c>
      <c r="D161" s="195">
        <v>154</v>
      </c>
      <c r="E161" s="229">
        <v>35</v>
      </c>
      <c r="F161" s="229">
        <f t="shared" ref="F161" si="10">E161*D161</f>
        <v>5390</v>
      </c>
      <c r="G161" s="195"/>
      <c r="H161" s="355"/>
      <c r="I161" s="355">
        <f t="shared" si="8"/>
        <v>0</v>
      </c>
    </row>
    <row r="162" spans="1:12" x14ac:dyDescent="0.3">
      <c r="A162" s="75"/>
      <c r="B162" s="21"/>
      <c r="C162" s="75"/>
      <c r="D162" s="195"/>
      <c r="E162" s="229"/>
      <c r="F162" s="229"/>
      <c r="G162" s="195"/>
      <c r="H162" s="355"/>
      <c r="J162" s="306">
        <f>SUM(I160:I162)</f>
        <v>0</v>
      </c>
    </row>
    <row r="163" spans="1:12" x14ac:dyDescent="0.3">
      <c r="A163" s="482" t="s">
        <v>61</v>
      </c>
      <c r="B163" s="482"/>
      <c r="C163" s="482"/>
      <c r="D163" s="482"/>
      <c r="E163" s="482"/>
      <c r="F163" s="217">
        <f>SUM(F19:F162)</f>
        <v>4983625</v>
      </c>
      <c r="G163" s="159"/>
      <c r="H163" s="314"/>
      <c r="I163" s="314">
        <f>SUM(I4:I162)</f>
        <v>80000</v>
      </c>
      <c r="L163" s="254">
        <f>I163*1.15</f>
        <v>92000</v>
      </c>
    </row>
    <row r="164" spans="1:12" x14ac:dyDescent="0.3">
      <c r="A164" s="43"/>
      <c r="B164" s="45"/>
      <c r="C164" s="43"/>
      <c r="I164" s="309">
        <f>I163</f>
        <v>80000</v>
      </c>
    </row>
    <row r="165" spans="1:12" x14ac:dyDescent="0.3">
      <c r="B165" s="478" t="s">
        <v>36</v>
      </c>
      <c r="C165" s="478"/>
      <c r="D165" s="478"/>
      <c r="E165" s="478"/>
      <c r="F165" s="114">
        <f>F163</f>
        <v>4983625</v>
      </c>
      <c r="I165" s="309">
        <f>ROUNDUP(I164*0.1,2)</f>
        <v>8000</v>
      </c>
    </row>
    <row r="166" spans="1:12" x14ac:dyDescent="0.3">
      <c r="B166" s="478" t="s">
        <v>80</v>
      </c>
      <c r="C166" s="478"/>
      <c r="D166" s="478"/>
      <c r="E166" s="478"/>
      <c r="F166" s="114">
        <f>ROUNDUP(F165*0.1,2)</f>
        <v>498362.5</v>
      </c>
      <c r="I166" s="309">
        <f>ROUNDUP(I164+I165,2)</f>
        <v>88000</v>
      </c>
    </row>
    <row r="167" spans="1:12" x14ac:dyDescent="0.3">
      <c r="B167" s="478" t="s">
        <v>37</v>
      </c>
      <c r="C167" s="478"/>
      <c r="D167" s="478"/>
      <c r="E167" s="478"/>
      <c r="F167" s="114">
        <f>ROUNDUP(F165+F166,2)</f>
        <v>5481987.5</v>
      </c>
      <c r="I167" s="309">
        <f>ROUNDUP(I166*0.08,2)</f>
        <v>7040</v>
      </c>
    </row>
    <row r="168" spans="1:12" x14ac:dyDescent="0.3">
      <c r="B168" s="478" t="s">
        <v>144</v>
      </c>
      <c r="C168" s="478"/>
      <c r="D168" s="478"/>
      <c r="E168" s="478"/>
      <c r="F168" s="114">
        <f>ROUNDUP(F167*0.08,2)</f>
        <v>438559</v>
      </c>
      <c r="I168" s="309">
        <f>ROUNDUP(I166+I167,2)</f>
        <v>95040</v>
      </c>
    </row>
    <row r="169" spans="1:12" x14ac:dyDescent="0.3">
      <c r="B169" s="478" t="s">
        <v>38</v>
      </c>
      <c r="C169" s="478"/>
      <c r="D169" s="478"/>
      <c r="E169" s="478"/>
      <c r="F169" s="114">
        <f>ROUNDUP(F167+F168,2)</f>
        <v>5920546.5</v>
      </c>
      <c r="I169" s="309">
        <f>ROUNDUP(I168*0.15,2)</f>
        <v>14256</v>
      </c>
    </row>
    <row r="170" spans="1:12" x14ac:dyDescent="0.3">
      <c r="B170" s="478" t="s">
        <v>39</v>
      </c>
      <c r="C170" s="478"/>
      <c r="D170" s="478"/>
      <c r="E170" s="478"/>
      <c r="F170" s="114">
        <f>ROUNDUP(F169*0.15,2)</f>
        <v>888081.98</v>
      </c>
      <c r="I170" s="309">
        <f>ROUNDUP(I168+I169,2)</f>
        <v>109296</v>
      </c>
    </row>
    <row r="171" spans="1:12" x14ac:dyDescent="0.3">
      <c r="B171" s="478" t="s">
        <v>40</v>
      </c>
      <c r="C171" s="478"/>
      <c r="D171" s="478"/>
      <c r="E171" s="478"/>
      <c r="F171" s="114">
        <f>ROUNDUP(F169+F170,2)</f>
        <v>6808628.4800000004</v>
      </c>
    </row>
    <row r="174" spans="1:12" x14ac:dyDescent="0.3">
      <c r="L174" s="50" t="s">
        <v>1021</v>
      </c>
    </row>
    <row r="197" spans="1:6" x14ac:dyDescent="0.3">
      <c r="A197" s="170"/>
      <c r="B197" s="171"/>
      <c r="C197" s="172"/>
      <c r="D197" s="171"/>
      <c r="E197" s="236"/>
      <c r="F197" s="237"/>
    </row>
    <row r="202" spans="1:6" x14ac:dyDescent="0.3">
      <c r="A202" s="181"/>
      <c r="F202" s="238"/>
    </row>
    <row r="252" spans="1:6" x14ac:dyDescent="0.3">
      <c r="A252" s="170"/>
      <c r="B252" s="171"/>
      <c r="C252" s="172"/>
      <c r="D252" s="171"/>
      <c r="E252" s="236"/>
      <c r="F252" s="237"/>
    </row>
  </sheetData>
  <mergeCells count="9">
    <mergeCell ref="A1:F1"/>
    <mergeCell ref="B169:E169"/>
    <mergeCell ref="B170:E170"/>
    <mergeCell ref="B171:E171"/>
    <mergeCell ref="A163:E163"/>
    <mergeCell ref="B165:E165"/>
    <mergeCell ref="B166:E166"/>
    <mergeCell ref="B167:E167"/>
    <mergeCell ref="B168:E168"/>
  </mergeCells>
  <pageMargins left="0.70866141732283472" right="0.70866141732283472" top="0.74803149606299213" bottom="0.74803149606299213" header="0.31496062992125984" footer="0.31496062992125984"/>
  <pageSetup paperSize="9" scale="78" fitToHeight="0" orientation="portrait" r:id="rId1"/>
  <headerFooter>
    <oddHeader>&amp;LKWAZULU-NATAL DEPARTMENT OF TRANSPORT
UPGRADE OF DISTRICT ROAD D77 FROM KM 0.0 TO KM 5.0&amp;RCPG 9
GRADE 4
STRUCTURE NUMBER: STC4234</oddHeader>
    <oddFooter>&amp;CPage &amp;P</oddFooter>
  </headerFooter>
  <rowBreaks count="2" manualBreakCount="2">
    <brk id="54" max="8" man="1"/>
    <brk id="110" max="8" man="1"/>
  </row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7C96D6-9F8D-4CDF-9BA2-9C890DF101AA}">
  <sheetPr>
    <pageSetUpPr fitToPage="1"/>
  </sheetPr>
  <dimension ref="A1:H112"/>
  <sheetViews>
    <sheetView view="pageBreakPreview" topLeftCell="A72" zoomScale="80" zoomScaleNormal="100" zoomScaleSheetLayoutView="80" workbookViewId="0">
      <selection activeCell="H5" sqref="D5:I41"/>
    </sheetView>
  </sheetViews>
  <sheetFormatPr defaultColWidth="8.88671875" defaultRowHeight="14.4" x14ac:dyDescent="0.3"/>
  <cols>
    <col min="1" max="1" width="9" style="156" bestFit="1" customWidth="1"/>
    <col min="2" max="2" width="57.88671875" style="201" customWidth="1"/>
    <col min="3" max="3" width="7.33203125" style="90" bestFit="1" customWidth="1"/>
    <col min="4" max="4" width="12.6640625" style="43" bestFit="1" customWidth="1"/>
    <col min="5" max="5" width="13.33203125" style="306" bestFit="1" customWidth="1"/>
    <col min="6" max="6" width="16" style="306" bestFit="1" customWidth="1"/>
    <col min="7" max="7" width="14.88671875" style="306" bestFit="1" customWidth="1"/>
    <col min="8" max="8" width="14.88671875" style="50" bestFit="1" customWidth="1"/>
    <col min="9" max="16384" width="8.88671875" style="50"/>
  </cols>
  <sheetData>
    <row r="1" spans="1:7" x14ac:dyDescent="0.3">
      <c r="A1" s="494" t="s">
        <v>1195</v>
      </c>
      <c r="B1" s="494"/>
      <c r="C1" s="494"/>
      <c r="D1" s="494"/>
    </row>
    <row r="2" spans="1:7" x14ac:dyDescent="0.3">
      <c r="A2" s="71" t="s">
        <v>44</v>
      </c>
      <c r="B2" s="23" t="s">
        <v>45</v>
      </c>
      <c r="C2" s="72" t="s">
        <v>46</v>
      </c>
      <c r="D2" s="71" t="s">
        <v>43</v>
      </c>
      <c r="E2" s="314" t="s">
        <v>47</v>
      </c>
      <c r="F2" s="314" t="s">
        <v>34</v>
      </c>
    </row>
    <row r="3" spans="1:7" x14ac:dyDescent="0.3">
      <c r="A3" s="63" t="s">
        <v>159</v>
      </c>
      <c r="B3" s="112" t="s">
        <v>160</v>
      </c>
      <c r="C3" s="74"/>
      <c r="D3" s="63"/>
      <c r="E3" s="312"/>
      <c r="F3" s="312"/>
    </row>
    <row r="4" spans="1:7" x14ac:dyDescent="0.3">
      <c r="A4" s="75"/>
      <c r="B4" s="22" t="s">
        <v>12</v>
      </c>
      <c r="C4" s="68"/>
      <c r="D4" s="75"/>
      <c r="E4" s="311"/>
      <c r="F4" s="311"/>
    </row>
    <row r="5" spans="1:7" ht="28.8" x14ac:dyDescent="0.3">
      <c r="A5" s="75" t="s">
        <v>161</v>
      </c>
      <c r="B5" s="22" t="s">
        <v>162</v>
      </c>
      <c r="C5" s="68" t="s">
        <v>49</v>
      </c>
      <c r="D5" s="75">
        <v>1</v>
      </c>
      <c r="E5" s="311"/>
      <c r="F5" s="311">
        <f>E5*D5</f>
        <v>0</v>
      </c>
    </row>
    <row r="6" spans="1:7" x14ac:dyDescent="0.3">
      <c r="A6" s="75"/>
      <c r="B6" s="22" t="s">
        <v>12</v>
      </c>
      <c r="C6" s="68"/>
      <c r="D6" s="75"/>
      <c r="E6" s="311"/>
      <c r="F6" s="311"/>
    </row>
    <row r="7" spans="1:7" x14ac:dyDescent="0.3">
      <c r="A7" s="75" t="s">
        <v>163</v>
      </c>
      <c r="B7" s="22" t="s">
        <v>164</v>
      </c>
      <c r="C7" s="68" t="s">
        <v>3</v>
      </c>
      <c r="D7" s="75">
        <v>12</v>
      </c>
      <c r="E7" s="311"/>
      <c r="F7" s="311">
        <f>E7*D7</f>
        <v>0</v>
      </c>
    </row>
    <row r="8" spans="1:7" x14ac:dyDescent="0.3">
      <c r="A8" s="75"/>
      <c r="B8" s="22"/>
      <c r="C8" s="68"/>
      <c r="D8" s="75"/>
      <c r="E8" s="355"/>
      <c r="F8" s="355"/>
      <c r="G8" s="306">
        <v>110000</v>
      </c>
    </row>
    <row r="9" spans="1:7" ht="28.8" x14ac:dyDescent="0.3">
      <c r="A9" s="63" t="s">
        <v>149</v>
      </c>
      <c r="B9" s="74" t="s">
        <v>150</v>
      </c>
      <c r="C9" s="74"/>
      <c r="D9" s="63"/>
      <c r="E9" s="106"/>
      <c r="F9" s="106"/>
    </row>
    <row r="10" spans="1:7" x14ac:dyDescent="0.3">
      <c r="A10" s="75"/>
      <c r="B10" s="22"/>
      <c r="C10" s="68"/>
      <c r="D10" s="75"/>
      <c r="E10" s="355"/>
      <c r="F10" s="355"/>
    </row>
    <row r="11" spans="1:7" x14ac:dyDescent="0.3">
      <c r="A11" s="75" t="s">
        <v>151</v>
      </c>
      <c r="B11" s="22" t="s">
        <v>152</v>
      </c>
      <c r="C11" s="68"/>
      <c r="D11" s="75"/>
      <c r="E11" s="355"/>
      <c r="F11" s="355"/>
    </row>
    <row r="12" spans="1:7" x14ac:dyDescent="0.3">
      <c r="A12" s="75"/>
      <c r="B12" s="22"/>
      <c r="C12" s="68"/>
      <c r="D12" s="75"/>
      <c r="E12" s="355"/>
      <c r="F12" s="355"/>
    </row>
    <row r="13" spans="1:7" x14ac:dyDescent="0.3">
      <c r="A13" s="75" t="s">
        <v>155</v>
      </c>
      <c r="B13" s="22" t="s">
        <v>153</v>
      </c>
      <c r="C13" s="68" t="s">
        <v>48</v>
      </c>
      <c r="D13" s="75">
        <v>1</v>
      </c>
      <c r="E13" s="355"/>
      <c r="F13" s="355">
        <f>E13*D13</f>
        <v>0</v>
      </c>
      <c r="G13" s="306">
        <f>SUM(F20:F90)*0.15</f>
        <v>0</v>
      </c>
    </row>
    <row r="14" spans="1:7" x14ac:dyDescent="0.3">
      <c r="A14" s="75"/>
      <c r="B14" s="22"/>
      <c r="C14" s="68"/>
      <c r="D14" s="75"/>
      <c r="E14" s="355"/>
      <c r="F14" s="355"/>
    </row>
    <row r="15" spans="1:7" x14ac:dyDescent="0.3">
      <c r="A15" s="75" t="s">
        <v>154</v>
      </c>
      <c r="B15" s="22" t="s">
        <v>156</v>
      </c>
      <c r="C15" s="68" t="s">
        <v>48</v>
      </c>
      <c r="D15" s="75">
        <v>1</v>
      </c>
      <c r="E15" s="355"/>
      <c r="F15" s="355">
        <f>E15*D15</f>
        <v>0</v>
      </c>
    </row>
    <row r="16" spans="1:7" x14ac:dyDescent="0.3">
      <c r="A16" s="75"/>
      <c r="B16" s="22"/>
      <c r="C16" s="68"/>
      <c r="D16" s="75"/>
      <c r="E16" s="355"/>
      <c r="F16" s="355"/>
    </row>
    <row r="17" spans="1:7" x14ac:dyDescent="0.3">
      <c r="A17" s="75" t="s">
        <v>157</v>
      </c>
      <c r="B17" s="22" t="s">
        <v>158</v>
      </c>
      <c r="C17" s="68" t="s">
        <v>3</v>
      </c>
      <c r="D17" s="75">
        <v>12</v>
      </c>
      <c r="E17" s="355"/>
      <c r="F17" s="355">
        <f>E17*D17</f>
        <v>0</v>
      </c>
      <c r="G17" s="306">
        <f>G13/2</f>
        <v>0</v>
      </c>
    </row>
    <row r="18" spans="1:7" x14ac:dyDescent="0.3">
      <c r="A18" s="75"/>
      <c r="B18" s="22"/>
      <c r="C18" s="68"/>
      <c r="D18" s="75"/>
      <c r="E18" s="355"/>
      <c r="F18" s="355"/>
      <c r="G18" s="306">
        <f>SUM(F10:F18)</f>
        <v>0</v>
      </c>
    </row>
    <row r="19" spans="1:7" s="206" customFormat="1" x14ac:dyDescent="0.3">
      <c r="A19" s="196" t="s">
        <v>401</v>
      </c>
      <c r="B19" s="220" t="s">
        <v>91</v>
      </c>
      <c r="C19" s="197"/>
      <c r="D19" s="65"/>
      <c r="E19" s="356"/>
      <c r="F19" s="356"/>
      <c r="G19" s="389"/>
    </row>
    <row r="20" spans="1:7" x14ac:dyDescent="0.3">
      <c r="A20" s="80"/>
      <c r="B20" s="22"/>
      <c r="C20" s="68"/>
      <c r="D20" s="75"/>
      <c r="E20" s="101"/>
      <c r="F20" s="355"/>
    </row>
    <row r="21" spans="1:7" x14ac:dyDescent="0.3">
      <c r="A21" s="80" t="s">
        <v>402</v>
      </c>
      <c r="B21" s="22" t="s">
        <v>403</v>
      </c>
      <c r="C21" s="68"/>
      <c r="D21" s="75"/>
      <c r="E21" s="101"/>
      <c r="F21" s="355"/>
    </row>
    <row r="22" spans="1:7" x14ac:dyDescent="0.3">
      <c r="A22" s="80"/>
      <c r="B22" s="22"/>
      <c r="C22" s="68"/>
      <c r="D22" s="75"/>
      <c r="E22" s="101"/>
      <c r="F22" s="355"/>
    </row>
    <row r="23" spans="1:7" x14ac:dyDescent="0.3">
      <c r="A23" s="80" t="s">
        <v>404</v>
      </c>
      <c r="B23" s="22" t="s">
        <v>1106</v>
      </c>
      <c r="C23" s="68" t="s">
        <v>6</v>
      </c>
      <c r="D23" s="75">
        <v>1</v>
      </c>
      <c r="E23" s="101"/>
      <c r="F23" s="355">
        <f>E23*D23</f>
        <v>0</v>
      </c>
    </row>
    <row r="24" spans="1:7" x14ac:dyDescent="0.3">
      <c r="A24" s="80"/>
      <c r="B24" s="22"/>
      <c r="C24" s="68"/>
      <c r="D24" s="75"/>
      <c r="E24" s="101"/>
      <c r="F24" s="355"/>
    </row>
    <row r="25" spans="1:7" ht="28.8" x14ac:dyDescent="0.3">
      <c r="A25" s="80" t="s">
        <v>1104</v>
      </c>
      <c r="B25" s="22" t="s">
        <v>1105</v>
      </c>
      <c r="C25" s="68" t="s">
        <v>6</v>
      </c>
      <c r="D25" s="75">
        <v>1</v>
      </c>
      <c r="E25" s="101"/>
      <c r="F25" s="355">
        <f>E25*D25</f>
        <v>0</v>
      </c>
    </row>
    <row r="26" spans="1:7" x14ac:dyDescent="0.3">
      <c r="A26" s="80"/>
      <c r="B26" s="22"/>
      <c r="C26" s="68"/>
      <c r="D26" s="75"/>
      <c r="E26" s="101"/>
      <c r="F26" s="355"/>
    </row>
    <row r="27" spans="1:7" x14ac:dyDescent="0.3">
      <c r="A27" s="252" t="s">
        <v>405</v>
      </c>
      <c r="B27" s="22" t="s">
        <v>406</v>
      </c>
      <c r="C27" s="68"/>
      <c r="D27" s="75"/>
      <c r="E27" s="101"/>
      <c r="F27" s="355"/>
    </row>
    <row r="28" spans="1:7" x14ac:dyDescent="0.3">
      <c r="A28" s="252"/>
      <c r="B28" s="22"/>
      <c r="C28" s="68"/>
      <c r="D28" s="75"/>
      <c r="E28" s="101"/>
      <c r="F28" s="355"/>
    </row>
    <row r="29" spans="1:7" x14ac:dyDescent="0.3">
      <c r="A29" s="252" t="s">
        <v>407</v>
      </c>
      <c r="B29" s="22" t="s">
        <v>408</v>
      </c>
      <c r="C29" s="68" t="s">
        <v>9</v>
      </c>
      <c r="D29" s="75">
        <v>250</v>
      </c>
      <c r="E29" s="101"/>
      <c r="F29" s="355">
        <f>E29*D29</f>
        <v>0</v>
      </c>
    </row>
    <row r="30" spans="1:7" x14ac:dyDescent="0.3">
      <c r="A30" s="252"/>
      <c r="B30" s="22"/>
      <c r="C30" s="68"/>
      <c r="D30" s="75"/>
      <c r="E30" s="101"/>
      <c r="F30" s="355"/>
    </row>
    <row r="31" spans="1:7" x14ac:dyDescent="0.3">
      <c r="A31" s="252" t="s">
        <v>1084</v>
      </c>
      <c r="B31" s="22" t="s">
        <v>1085</v>
      </c>
      <c r="C31" s="68"/>
      <c r="D31" s="75"/>
      <c r="E31" s="101"/>
      <c r="F31" s="355"/>
    </row>
    <row r="32" spans="1:7" x14ac:dyDescent="0.3">
      <c r="A32" s="252"/>
      <c r="B32" s="22"/>
      <c r="C32" s="68"/>
      <c r="D32" s="75"/>
      <c r="E32" s="101"/>
      <c r="F32" s="355"/>
    </row>
    <row r="33" spans="1:6" x14ac:dyDescent="0.3">
      <c r="A33" s="252" t="s">
        <v>211</v>
      </c>
      <c r="B33" s="22" t="s">
        <v>1086</v>
      </c>
      <c r="C33" s="68" t="s">
        <v>9</v>
      </c>
      <c r="D33" s="75">
        <v>200</v>
      </c>
      <c r="E33" s="101"/>
      <c r="F33" s="355">
        <f>E33*D33</f>
        <v>0</v>
      </c>
    </row>
    <row r="34" spans="1:6" x14ac:dyDescent="0.3">
      <c r="A34" s="252"/>
      <c r="B34" s="22"/>
      <c r="C34" s="68"/>
      <c r="D34" s="75"/>
      <c r="E34" s="101"/>
      <c r="F34" s="355"/>
    </row>
    <row r="35" spans="1:6" x14ac:dyDescent="0.3">
      <c r="A35" s="252" t="s">
        <v>213</v>
      </c>
      <c r="B35" s="22" t="s">
        <v>1087</v>
      </c>
      <c r="C35" s="68" t="s">
        <v>9</v>
      </c>
      <c r="D35" s="75">
        <v>50</v>
      </c>
      <c r="E35" s="101"/>
      <c r="F35" s="355">
        <f>E35*D35</f>
        <v>0</v>
      </c>
    </row>
    <row r="36" spans="1:6" x14ac:dyDescent="0.3">
      <c r="A36" s="252"/>
      <c r="B36" s="22"/>
      <c r="C36" s="68"/>
      <c r="D36" s="75"/>
      <c r="E36" s="101"/>
      <c r="F36" s="355"/>
    </row>
    <row r="37" spans="1:6" ht="28.8" x14ac:dyDescent="0.3">
      <c r="A37" s="252" t="s">
        <v>1015</v>
      </c>
      <c r="B37" s="22" t="s">
        <v>1016</v>
      </c>
      <c r="C37" s="68"/>
      <c r="D37" s="75"/>
      <c r="E37" s="101"/>
      <c r="F37" s="355"/>
    </row>
    <row r="38" spans="1:6" x14ac:dyDescent="0.3">
      <c r="A38" s="252"/>
      <c r="B38" s="22"/>
      <c r="C38" s="68"/>
      <c r="D38" s="75"/>
      <c r="E38" s="101"/>
      <c r="F38" s="355"/>
    </row>
    <row r="39" spans="1:6" x14ac:dyDescent="0.3">
      <c r="A39" s="252" t="s">
        <v>1017</v>
      </c>
      <c r="B39" s="22" t="s">
        <v>911</v>
      </c>
      <c r="C39" s="68" t="s">
        <v>9</v>
      </c>
      <c r="D39" s="75">
        <v>20000</v>
      </c>
      <c r="E39" s="101"/>
      <c r="F39" s="355">
        <f>E39*D39</f>
        <v>0</v>
      </c>
    </row>
    <row r="40" spans="1:6" x14ac:dyDescent="0.3">
      <c r="A40" s="252"/>
      <c r="B40" s="22"/>
      <c r="C40" s="68"/>
      <c r="D40" s="75"/>
      <c r="E40" s="101"/>
      <c r="F40" s="355"/>
    </row>
    <row r="41" spans="1:6" ht="16.2" x14ac:dyDescent="0.3">
      <c r="A41" s="252" t="s">
        <v>1089</v>
      </c>
      <c r="B41" s="223" t="s">
        <v>1018</v>
      </c>
      <c r="C41" s="79" t="s">
        <v>913</v>
      </c>
      <c r="D41" s="75">
        <f>6000</f>
        <v>6000</v>
      </c>
      <c r="E41" s="101"/>
      <c r="F41" s="355">
        <f>E41*D41</f>
        <v>0</v>
      </c>
    </row>
    <row r="42" spans="1:6" x14ac:dyDescent="0.3">
      <c r="A42" s="252"/>
      <c r="B42" s="223"/>
      <c r="C42" s="79"/>
      <c r="D42" s="75"/>
      <c r="E42" s="101"/>
      <c r="F42" s="355"/>
    </row>
    <row r="43" spans="1:6" x14ac:dyDescent="0.3">
      <c r="A43" s="252" t="s">
        <v>1088</v>
      </c>
      <c r="B43" s="223" t="s">
        <v>1090</v>
      </c>
      <c r="C43" s="68" t="s">
        <v>9</v>
      </c>
      <c r="D43" s="75">
        <v>4000</v>
      </c>
      <c r="E43" s="101"/>
      <c r="F43" s="355">
        <f>E43*D43</f>
        <v>0</v>
      </c>
    </row>
    <row r="44" spans="1:6" x14ac:dyDescent="0.3">
      <c r="A44" s="252"/>
      <c r="B44" s="22"/>
      <c r="C44" s="68"/>
      <c r="D44" s="75"/>
      <c r="E44" s="101"/>
      <c r="F44" s="355"/>
    </row>
    <row r="45" spans="1:6" x14ac:dyDescent="0.3">
      <c r="A45" s="80" t="s">
        <v>425</v>
      </c>
      <c r="B45" s="22" t="s">
        <v>426</v>
      </c>
      <c r="C45" s="68"/>
      <c r="D45" s="75"/>
      <c r="E45" s="101"/>
      <c r="F45" s="355"/>
    </row>
    <row r="46" spans="1:6" x14ac:dyDescent="0.3">
      <c r="A46" s="80"/>
      <c r="B46" s="22"/>
      <c r="C46" s="68"/>
      <c r="D46" s="75"/>
      <c r="E46" s="101"/>
      <c r="F46" s="355"/>
    </row>
    <row r="47" spans="1:6" x14ac:dyDescent="0.3">
      <c r="A47" s="80" t="s">
        <v>1051</v>
      </c>
      <c r="B47" s="22" t="s">
        <v>1052</v>
      </c>
      <c r="C47" s="68" t="s">
        <v>24</v>
      </c>
      <c r="D47" s="75">
        <v>2</v>
      </c>
      <c r="E47" s="101"/>
      <c r="F47" s="355">
        <f>E47*D47</f>
        <v>0</v>
      </c>
    </row>
    <row r="48" spans="1:6" x14ac:dyDescent="0.3">
      <c r="A48" s="80"/>
      <c r="B48" s="22"/>
      <c r="C48" s="68"/>
      <c r="D48" s="75"/>
      <c r="E48" s="101"/>
      <c r="F48" s="355"/>
    </row>
    <row r="49" spans="1:6" x14ac:dyDescent="0.3">
      <c r="A49" s="80" t="s">
        <v>427</v>
      </c>
      <c r="B49" s="22" t="s">
        <v>428</v>
      </c>
      <c r="C49" s="68"/>
      <c r="D49" s="75"/>
      <c r="E49" s="101"/>
      <c r="F49" s="355"/>
    </row>
    <row r="50" spans="1:6" x14ac:dyDescent="0.3">
      <c r="A50" s="80"/>
      <c r="B50" s="22"/>
      <c r="C50" s="68"/>
      <c r="D50" s="75"/>
      <c r="E50" s="101"/>
      <c r="F50" s="355"/>
    </row>
    <row r="51" spans="1:6" x14ac:dyDescent="0.3">
      <c r="A51" s="80" t="s">
        <v>1053</v>
      </c>
      <c r="B51" s="22" t="s">
        <v>1054</v>
      </c>
      <c r="C51" s="68" t="s">
        <v>9</v>
      </c>
      <c r="D51" s="75">
        <v>16500</v>
      </c>
      <c r="E51" s="101"/>
      <c r="F51" s="355">
        <f>E51*D51</f>
        <v>0</v>
      </c>
    </row>
    <row r="52" spans="1:6" hidden="1" x14ac:dyDescent="0.3">
      <c r="A52" s="80"/>
      <c r="B52" s="22"/>
      <c r="C52" s="68"/>
      <c r="D52" s="75"/>
      <c r="E52" s="101"/>
      <c r="F52" s="355">
        <f>E52*D52</f>
        <v>0</v>
      </c>
    </row>
    <row r="53" spans="1:6" hidden="1" x14ac:dyDescent="0.3">
      <c r="A53" s="80" t="s">
        <v>921</v>
      </c>
      <c r="B53" s="22" t="s">
        <v>1013</v>
      </c>
      <c r="C53" s="68" t="s">
        <v>9</v>
      </c>
      <c r="D53" s="75">
        <f>D51/2</f>
        <v>8250</v>
      </c>
      <c r="E53" s="101"/>
      <c r="F53" s="355">
        <f>E53*D53</f>
        <v>0</v>
      </c>
    </row>
    <row r="54" spans="1:6" x14ac:dyDescent="0.3">
      <c r="A54" s="80"/>
      <c r="B54" s="22"/>
      <c r="C54" s="68"/>
      <c r="D54" s="75"/>
      <c r="E54" s="101"/>
      <c r="F54" s="355"/>
    </row>
    <row r="55" spans="1:6" x14ac:dyDescent="0.3">
      <c r="A55" s="80" t="s">
        <v>921</v>
      </c>
      <c r="B55" s="22" t="s">
        <v>1013</v>
      </c>
      <c r="C55" s="68" t="s">
        <v>9</v>
      </c>
      <c r="D55" s="75">
        <v>13500</v>
      </c>
      <c r="E55" s="101"/>
      <c r="F55" s="355">
        <f>E55*D55</f>
        <v>0</v>
      </c>
    </row>
    <row r="56" spans="1:6" x14ac:dyDescent="0.3">
      <c r="A56" s="80"/>
      <c r="B56" s="22"/>
      <c r="C56" s="68"/>
      <c r="D56" s="75"/>
      <c r="E56" s="101"/>
      <c r="F56" s="355"/>
    </row>
    <row r="57" spans="1:6" x14ac:dyDescent="0.3">
      <c r="A57" s="80" t="s">
        <v>429</v>
      </c>
      <c r="B57" s="22" t="s">
        <v>430</v>
      </c>
      <c r="C57" s="68" t="s">
        <v>9</v>
      </c>
      <c r="D57" s="75">
        <v>50</v>
      </c>
      <c r="E57" s="101"/>
      <c r="F57" s="355">
        <f>E57*D57</f>
        <v>0</v>
      </c>
    </row>
    <row r="58" spans="1:6" x14ac:dyDescent="0.3">
      <c r="A58" s="80"/>
      <c r="B58" s="22"/>
      <c r="C58" s="68"/>
      <c r="D58" s="75"/>
      <c r="E58" s="101"/>
      <c r="F58" s="355"/>
    </row>
    <row r="59" spans="1:6" x14ac:dyDescent="0.3">
      <c r="A59" s="80" t="s">
        <v>832</v>
      </c>
      <c r="B59" s="22" t="s">
        <v>833</v>
      </c>
      <c r="C59" s="68" t="s">
        <v>9</v>
      </c>
      <c r="D59" s="75">
        <v>300</v>
      </c>
      <c r="E59" s="101"/>
      <c r="F59" s="355">
        <f>E59*D59</f>
        <v>0</v>
      </c>
    </row>
    <row r="60" spans="1:6" x14ac:dyDescent="0.3">
      <c r="A60" s="80"/>
      <c r="B60" s="22"/>
      <c r="C60" s="68"/>
      <c r="D60" s="75"/>
      <c r="E60" s="101"/>
      <c r="F60" s="355"/>
    </row>
    <row r="61" spans="1:6" x14ac:dyDescent="0.3">
      <c r="A61" s="80" t="s">
        <v>834</v>
      </c>
      <c r="B61" s="22" t="s">
        <v>835</v>
      </c>
      <c r="C61" s="68" t="s">
        <v>9</v>
      </c>
      <c r="D61" s="75">
        <v>300</v>
      </c>
      <c r="E61" s="101"/>
      <c r="F61" s="355">
        <f>E61*D61</f>
        <v>0</v>
      </c>
    </row>
    <row r="62" spans="1:6" x14ac:dyDescent="0.3">
      <c r="A62" s="80"/>
      <c r="B62" s="22"/>
      <c r="C62" s="68"/>
      <c r="D62" s="75"/>
      <c r="E62" s="101"/>
      <c r="F62" s="355"/>
    </row>
    <row r="63" spans="1:6" x14ac:dyDescent="0.3">
      <c r="A63" s="80" t="s">
        <v>431</v>
      </c>
      <c r="B63" s="22" t="s">
        <v>432</v>
      </c>
      <c r="C63" s="68"/>
      <c r="D63" s="75"/>
      <c r="E63" s="101"/>
      <c r="F63" s="355"/>
    </row>
    <row r="64" spans="1:6" x14ac:dyDescent="0.3">
      <c r="A64" s="80"/>
      <c r="B64" s="22"/>
      <c r="C64" s="68"/>
      <c r="D64" s="75"/>
      <c r="E64" s="101"/>
      <c r="F64" s="355"/>
    </row>
    <row r="65" spans="1:6" x14ac:dyDescent="0.3">
      <c r="A65" s="80" t="s">
        <v>433</v>
      </c>
      <c r="B65" s="22" t="s">
        <v>434</v>
      </c>
      <c r="C65" s="68" t="s">
        <v>9</v>
      </c>
      <c r="D65" s="75">
        <v>15000</v>
      </c>
      <c r="E65" s="101"/>
      <c r="F65" s="355">
        <f>E65*D65</f>
        <v>0</v>
      </c>
    </row>
    <row r="66" spans="1:6" x14ac:dyDescent="0.3">
      <c r="A66" s="80"/>
      <c r="B66" s="22"/>
      <c r="C66" s="68"/>
      <c r="D66" s="75"/>
      <c r="E66" s="101"/>
      <c r="F66" s="355"/>
    </row>
    <row r="67" spans="1:6" x14ac:dyDescent="0.3">
      <c r="A67" s="80" t="s">
        <v>435</v>
      </c>
      <c r="B67" s="22" t="s">
        <v>436</v>
      </c>
      <c r="C67" s="68" t="s">
        <v>9</v>
      </c>
      <c r="D67" s="75">
        <v>15000</v>
      </c>
      <c r="E67" s="101"/>
      <c r="F67" s="355">
        <f>E67*D67</f>
        <v>0</v>
      </c>
    </row>
    <row r="68" spans="1:6" x14ac:dyDescent="0.3">
      <c r="A68" s="80"/>
      <c r="B68" s="22"/>
      <c r="C68" s="68"/>
      <c r="D68" s="75"/>
      <c r="E68" s="101"/>
      <c r="F68" s="355"/>
    </row>
    <row r="69" spans="1:6" ht="28.8" x14ac:dyDescent="0.3">
      <c r="A69" s="80" t="s">
        <v>409</v>
      </c>
      <c r="B69" s="22" t="s">
        <v>410</v>
      </c>
      <c r="C69" s="68"/>
      <c r="D69" s="75"/>
      <c r="E69" s="101"/>
      <c r="F69" s="355"/>
    </row>
    <row r="70" spans="1:6" x14ac:dyDescent="0.3">
      <c r="A70" s="80"/>
      <c r="B70" s="22"/>
      <c r="C70" s="68"/>
      <c r="D70" s="75"/>
      <c r="E70" s="101"/>
      <c r="F70" s="355"/>
    </row>
    <row r="71" spans="1:6" ht="28.8" x14ac:dyDescent="0.3">
      <c r="A71" s="80" t="s">
        <v>411</v>
      </c>
      <c r="B71" s="22" t="s">
        <v>412</v>
      </c>
      <c r="C71" s="68"/>
      <c r="D71" s="75"/>
      <c r="E71" s="101"/>
      <c r="F71" s="355"/>
    </row>
    <row r="72" spans="1:6" x14ac:dyDescent="0.3">
      <c r="A72" s="80"/>
      <c r="B72" s="22"/>
      <c r="C72" s="68"/>
      <c r="D72" s="75"/>
      <c r="E72" s="101"/>
      <c r="F72" s="355"/>
    </row>
    <row r="73" spans="1:6" x14ac:dyDescent="0.3">
      <c r="A73" s="80" t="s">
        <v>211</v>
      </c>
      <c r="B73" s="22" t="s">
        <v>1107</v>
      </c>
      <c r="C73" s="68" t="s">
        <v>20</v>
      </c>
      <c r="D73" s="75">
        <v>1</v>
      </c>
      <c r="E73" s="101"/>
      <c r="F73" s="355">
        <f>E73*D73</f>
        <v>0</v>
      </c>
    </row>
    <row r="74" spans="1:6" x14ac:dyDescent="0.3">
      <c r="A74" s="80"/>
      <c r="B74" s="22"/>
      <c r="C74" s="68"/>
      <c r="D74" s="75"/>
      <c r="E74" s="101"/>
      <c r="F74" s="355"/>
    </row>
    <row r="75" spans="1:6" ht="28.8" x14ac:dyDescent="0.3">
      <c r="A75" s="80" t="s">
        <v>213</v>
      </c>
      <c r="B75" s="22" t="s">
        <v>1109</v>
      </c>
      <c r="C75" s="68" t="s">
        <v>20</v>
      </c>
      <c r="D75" s="75">
        <v>1</v>
      </c>
      <c r="E75" s="101"/>
      <c r="F75" s="355">
        <f>E75*D75</f>
        <v>0</v>
      </c>
    </row>
    <row r="76" spans="1:6" x14ac:dyDescent="0.3">
      <c r="A76" s="80"/>
      <c r="B76" s="22"/>
      <c r="C76" s="68"/>
      <c r="D76" s="75"/>
      <c r="E76" s="101"/>
      <c r="F76" s="355"/>
    </row>
    <row r="77" spans="1:6" ht="28.8" x14ac:dyDescent="0.3">
      <c r="A77" s="80" t="s">
        <v>413</v>
      </c>
      <c r="B77" s="22" t="s">
        <v>414</v>
      </c>
      <c r="C77" s="68"/>
      <c r="D77" s="75"/>
      <c r="E77" s="101"/>
      <c r="F77" s="355"/>
    </row>
    <row r="78" spans="1:6" x14ac:dyDescent="0.3">
      <c r="A78" s="80"/>
      <c r="B78" s="22"/>
      <c r="C78" s="68"/>
      <c r="D78" s="75"/>
      <c r="E78" s="101"/>
      <c r="F78" s="355"/>
    </row>
    <row r="79" spans="1:6" x14ac:dyDescent="0.3">
      <c r="A79" s="80" t="s">
        <v>211</v>
      </c>
      <c r="B79" s="22" t="s">
        <v>1108</v>
      </c>
      <c r="C79" s="68" t="s">
        <v>20</v>
      </c>
      <c r="D79" s="75">
        <v>1</v>
      </c>
      <c r="E79" s="101"/>
      <c r="F79" s="355">
        <f>E79*D79</f>
        <v>0</v>
      </c>
    </row>
    <row r="80" spans="1:6" x14ac:dyDescent="0.3">
      <c r="A80" s="80"/>
      <c r="B80" s="22"/>
      <c r="C80" s="68"/>
      <c r="D80" s="75"/>
      <c r="E80" s="101"/>
      <c r="F80" s="355"/>
    </row>
    <row r="81" spans="1:8" ht="28.8" x14ac:dyDescent="0.3">
      <c r="A81" s="80" t="s">
        <v>213</v>
      </c>
      <c r="B81" s="22" t="s">
        <v>1109</v>
      </c>
      <c r="C81" s="68" t="s">
        <v>20</v>
      </c>
      <c r="D81" s="75">
        <v>1</v>
      </c>
      <c r="E81" s="101"/>
      <c r="F81" s="355">
        <f>E81*D81</f>
        <v>0</v>
      </c>
    </row>
    <row r="82" spans="1:8" x14ac:dyDescent="0.3">
      <c r="A82" s="80"/>
      <c r="B82" s="22"/>
      <c r="C82" s="68"/>
      <c r="D82" s="75"/>
      <c r="E82" s="101"/>
      <c r="F82" s="355"/>
    </row>
    <row r="83" spans="1:8" x14ac:dyDescent="0.3">
      <c r="A83" s="80" t="s">
        <v>416</v>
      </c>
      <c r="B83" s="22" t="s">
        <v>417</v>
      </c>
      <c r="C83" s="68"/>
      <c r="D83" s="75"/>
      <c r="E83" s="101"/>
      <c r="F83" s="355"/>
    </row>
    <row r="84" spans="1:8" x14ac:dyDescent="0.3">
      <c r="A84" s="80"/>
      <c r="B84" s="22"/>
      <c r="C84" s="68"/>
      <c r="D84" s="75"/>
      <c r="E84" s="101"/>
      <c r="F84" s="355"/>
    </row>
    <row r="85" spans="1:8" x14ac:dyDescent="0.3">
      <c r="A85" s="80" t="s">
        <v>418</v>
      </c>
      <c r="B85" s="22" t="s">
        <v>419</v>
      </c>
      <c r="C85" s="68" t="s">
        <v>420</v>
      </c>
      <c r="D85" s="75">
        <v>12</v>
      </c>
      <c r="E85" s="101"/>
      <c r="F85" s="355">
        <f>E85*D85</f>
        <v>0</v>
      </c>
    </row>
    <row r="86" spans="1:8" x14ac:dyDescent="0.3">
      <c r="A86" s="80"/>
      <c r="B86" s="22"/>
      <c r="C86" s="68"/>
      <c r="D86" s="75"/>
      <c r="E86" s="101"/>
      <c r="F86" s="355"/>
    </row>
    <row r="87" spans="1:8" x14ac:dyDescent="0.3">
      <c r="A87" s="80" t="s">
        <v>421</v>
      </c>
      <c r="B87" s="22" t="s">
        <v>422</v>
      </c>
      <c r="C87" s="68" t="s">
        <v>420</v>
      </c>
      <c r="D87" s="75">
        <v>12</v>
      </c>
      <c r="E87" s="101"/>
      <c r="F87" s="355">
        <f>E87*D87</f>
        <v>0</v>
      </c>
    </row>
    <row r="88" spans="1:8" x14ac:dyDescent="0.3">
      <c r="A88" s="80"/>
      <c r="B88" s="22"/>
      <c r="C88" s="68"/>
      <c r="D88" s="75"/>
      <c r="E88" s="101"/>
      <c r="F88" s="355"/>
    </row>
    <row r="89" spans="1:8" x14ac:dyDescent="0.3">
      <c r="A89" s="80" t="s">
        <v>423</v>
      </c>
      <c r="B89" s="22" t="s">
        <v>424</v>
      </c>
      <c r="C89" s="68" t="s">
        <v>420</v>
      </c>
      <c r="D89" s="75">
        <v>12</v>
      </c>
      <c r="E89" s="101"/>
      <c r="F89" s="355">
        <f>E89*D89</f>
        <v>0</v>
      </c>
    </row>
    <row r="90" spans="1:8" x14ac:dyDescent="0.3">
      <c r="A90" s="80"/>
      <c r="B90" s="22"/>
      <c r="C90" s="68"/>
      <c r="D90" s="75"/>
      <c r="E90" s="101"/>
      <c r="F90" s="355"/>
      <c r="G90" s="306">
        <f>SUM(F20:F90)</f>
        <v>0</v>
      </c>
    </row>
    <row r="91" spans="1:8" x14ac:dyDescent="0.3">
      <c r="A91" s="475" t="s">
        <v>61</v>
      </c>
      <c r="B91" s="476"/>
      <c r="C91" s="476"/>
      <c r="D91" s="476"/>
      <c r="E91" s="359"/>
      <c r="F91" s="314">
        <f>SUM(F4:F84)</f>
        <v>0</v>
      </c>
      <c r="G91" s="308"/>
      <c r="H91" s="254">
        <f>F91*1.15</f>
        <v>0</v>
      </c>
    </row>
    <row r="92" spans="1:8" x14ac:dyDescent="0.3">
      <c r="A92" s="88"/>
      <c r="B92" s="24"/>
      <c r="C92" s="91"/>
      <c r="D92" s="88"/>
      <c r="E92" s="308"/>
      <c r="F92" s="309"/>
      <c r="G92" s="308"/>
    </row>
    <row r="93" spans="1:8" x14ac:dyDescent="0.3">
      <c r="A93" s="88"/>
      <c r="B93" s="478" t="s">
        <v>36</v>
      </c>
      <c r="C93" s="478"/>
      <c r="D93" s="478"/>
      <c r="E93" s="308"/>
      <c r="F93" s="309">
        <f>F91</f>
        <v>0</v>
      </c>
    </row>
    <row r="94" spans="1:8" x14ac:dyDescent="0.3">
      <c r="B94" s="478" t="s">
        <v>80</v>
      </c>
      <c r="C94" s="478"/>
      <c r="D94" s="478"/>
      <c r="E94" s="308"/>
      <c r="F94" s="309">
        <f>ROUNDUP(F93*0.1,2)</f>
        <v>0</v>
      </c>
      <c r="G94" s="308"/>
    </row>
    <row r="95" spans="1:8" x14ac:dyDescent="0.3">
      <c r="B95" s="478" t="s">
        <v>37</v>
      </c>
      <c r="C95" s="478"/>
      <c r="D95" s="478"/>
      <c r="E95" s="308"/>
      <c r="F95" s="309">
        <f>ROUNDUP(F93+F94,2)</f>
        <v>0</v>
      </c>
      <c r="G95" s="308"/>
    </row>
    <row r="96" spans="1:8" x14ac:dyDescent="0.3">
      <c r="B96" s="478" t="s">
        <v>144</v>
      </c>
      <c r="C96" s="478"/>
      <c r="D96" s="478"/>
      <c r="E96" s="308"/>
      <c r="F96" s="309">
        <f>ROUNDUP(F95*0.08,2)</f>
        <v>0</v>
      </c>
      <c r="G96" s="308"/>
    </row>
    <row r="97" spans="2:7" x14ac:dyDescent="0.3">
      <c r="B97" s="478" t="s">
        <v>38</v>
      </c>
      <c r="C97" s="478"/>
      <c r="D97" s="478"/>
      <c r="E97" s="308"/>
      <c r="F97" s="309">
        <f>ROUNDUP(F95+F96,2)</f>
        <v>0</v>
      </c>
      <c r="G97" s="308"/>
    </row>
    <row r="98" spans="2:7" x14ac:dyDescent="0.3">
      <c r="B98" s="478" t="s">
        <v>39</v>
      </c>
      <c r="C98" s="478"/>
      <c r="D98" s="478"/>
      <c r="E98" s="308"/>
      <c r="F98" s="309">
        <f>ROUNDUP(F97*0.15,2)</f>
        <v>0</v>
      </c>
      <c r="G98" s="308"/>
    </row>
    <row r="99" spans="2:7" x14ac:dyDescent="0.3">
      <c r="B99" s="478" t="s">
        <v>40</v>
      </c>
      <c r="C99" s="478"/>
      <c r="D99" s="478"/>
      <c r="E99" s="308"/>
      <c r="F99" s="309">
        <f>ROUNDUP(F97+F98,2)</f>
        <v>0</v>
      </c>
      <c r="G99" s="308"/>
    </row>
    <row r="100" spans="2:7" x14ac:dyDescent="0.3">
      <c r="B100" s="478"/>
      <c r="C100" s="478"/>
      <c r="D100" s="478"/>
      <c r="E100" s="308"/>
      <c r="F100" s="308"/>
      <c r="G100" s="308"/>
    </row>
    <row r="101" spans="2:7" x14ac:dyDescent="0.3">
      <c r="B101" s="478"/>
      <c r="C101" s="478"/>
      <c r="D101" s="478"/>
      <c r="E101" s="308"/>
      <c r="F101" s="308"/>
      <c r="G101" s="308"/>
    </row>
    <row r="102" spans="2:7" x14ac:dyDescent="0.3">
      <c r="B102" s="478"/>
      <c r="C102" s="478"/>
      <c r="D102" s="478"/>
      <c r="E102" s="308"/>
      <c r="F102" s="308"/>
      <c r="G102" s="308"/>
    </row>
    <row r="103" spans="2:7" x14ac:dyDescent="0.3">
      <c r="B103" s="478"/>
      <c r="C103" s="478"/>
      <c r="D103" s="478"/>
      <c r="E103" s="308"/>
      <c r="F103" s="308"/>
      <c r="G103" s="308"/>
    </row>
    <row r="104" spans="2:7" x14ac:dyDescent="0.3">
      <c r="B104" s="478"/>
      <c r="C104" s="478"/>
      <c r="D104" s="478"/>
      <c r="E104" s="308"/>
      <c r="F104" s="308"/>
      <c r="G104" s="308"/>
    </row>
    <row r="105" spans="2:7" x14ac:dyDescent="0.3">
      <c r="B105" s="478"/>
      <c r="C105" s="478"/>
      <c r="D105" s="478"/>
      <c r="E105" s="308"/>
      <c r="F105" s="308"/>
      <c r="G105" s="308"/>
    </row>
    <row r="106" spans="2:7" x14ac:dyDescent="0.3">
      <c r="E106" s="308"/>
      <c r="F106" s="308"/>
      <c r="G106" s="308"/>
    </row>
    <row r="107" spans="2:7" x14ac:dyDescent="0.3">
      <c r="E107" s="308"/>
      <c r="F107" s="308"/>
      <c r="G107" s="308"/>
    </row>
    <row r="108" spans="2:7" x14ac:dyDescent="0.3">
      <c r="B108" s="488"/>
      <c r="C108" s="488"/>
      <c r="D108" s="488"/>
      <c r="E108" s="308"/>
      <c r="F108" s="308"/>
      <c r="G108" s="308"/>
    </row>
    <row r="109" spans="2:7" x14ac:dyDescent="0.3">
      <c r="B109" s="488"/>
      <c r="C109" s="488"/>
      <c r="D109" s="488"/>
      <c r="E109" s="308"/>
      <c r="F109" s="308"/>
      <c r="G109" s="308"/>
    </row>
    <row r="110" spans="2:7" x14ac:dyDescent="0.3">
      <c r="E110" s="308"/>
      <c r="F110" s="308"/>
      <c r="G110" s="308"/>
    </row>
    <row r="111" spans="2:7" x14ac:dyDescent="0.3">
      <c r="E111" s="308"/>
      <c r="F111" s="308"/>
      <c r="G111" s="308"/>
    </row>
    <row r="112" spans="2:7" x14ac:dyDescent="0.3">
      <c r="E112" s="308"/>
      <c r="F112" s="308"/>
      <c r="G112" s="308"/>
    </row>
  </sheetData>
  <mergeCells count="17">
    <mergeCell ref="B109:D109"/>
    <mergeCell ref="B96:D96"/>
    <mergeCell ref="B97:D97"/>
    <mergeCell ref="B98:D98"/>
    <mergeCell ref="B99:D99"/>
    <mergeCell ref="B100:D100"/>
    <mergeCell ref="B101:D101"/>
    <mergeCell ref="B102:D102"/>
    <mergeCell ref="B103:D103"/>
    <mergeCell ref="B104:D104"/>
    <mergeCell ref="B105:D105"/>
    <mergeCell ref="B108:D108"/>
    <mergeCell ref="A1:D1"/>
    <mergeCell ref="A91:D91"/>
    <mergeCell ref="B93:D93"/>
    <mergeCell ref="B94:D94"/>
    <mergeCell ref="B95:D95"/>
  </mergeCells>
  <printOptions horizontalCentered="1"/>
  <pageMargins left="0.23622047244094491" right="0.23622047244094491" top="0.74803149606299213" bottom="0.74803149606299213" header="0.31496062992125984" footer="0.31496062992125984"/>
  <pageSetup paperSize="9" scale="51" orientation="portrait" r:id="rId1"/>
  <headerFooter>
    <oddHeader>&amp;LKWAZULU-NATAL DEPARTMENT OF TRANSPORT
UPGRADE OF DISTRICT ROAD D77 FROM KM 0.0 TO KM 5.0&amp;RCPG 10
GRADE  5</oddHeader>
    <oddFooter>Page &amp;P</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08F784-D26C-485E-AD9F-46E00F6BC4C0}">
  <sheetPr>
    <pageSetUpPr fitToPage="1"/>
  </sheetPr>
  <dimension ref="A1:G157"/>
  <sheetViews>
    <sheetView view="pageBreakPreview" topLeftCell="A12" zoomScaleNormal="100" zoomScaleSheetLayoutView="100" workbookViewId="0">
      <selection activeCell="H5" sqref="D5:I41"/>
    </sheetView>
  </sheetViews>
  <sheetFormatPr defaultColWidth="8.88671875" defaultRowHeight="14.4" x14ac:dyDescent="0.3"/>
  <cols>
    <col min="1" max="1" width="13.6640625" style="293" bestFit="1" customWidth="1"/>
    <col min="2" max="2" width="55.44140625" customWidth="1"/>
    <col min="3" max="3" width="16.5546875" style="1" hidden="1" customWidth="1"/>
    <col min="4" max="4" width="15.44140625" hidden="1" customWidth="1"/>
    <col min="5" max="5" width="15.44140625" style="396" bestFit="1" customWidth="1"/>
    <col min="6" max="6" width="15.109375" bestFit="1" customWidth="1"/>
    <col min="7" max="7" width="14.88671875" bestFit="1" customWidth="1"/>
  </cols>
  <sheetData>
    <row r="1" spans="1:7" x14ac:dyDescent="0.3">
      <c r="A1" s="486" t="s">
        <v>146</v>
      </c>
      <c r="B1" s="486"/>
      <c r="C1" s="486"/>
      <c r="D1" s="486"/>
      <c r="E1" s="486"/>
    </row>
    <row r="2" spans="1:7" x14ac:dyDescent="0.3">
      <c r="A2" s="486" t="s">
        <v>71</v>
      </c>
      <c r="B2" s="486"/>
      <c r="C2" s="9" t="s">
        <v>72</v>
      </c>
      <c r="D2" s="11"/>
      <c r="E2" s="391" t="s">
        <v>72</v>
      </c>
    </row>
    <row r="3" spans="1:7" x14ac:dyDescent="0.3">
      <c r="A3" s="265"/>
      <c r="B3" s="11"/>
      <c r="C3" s="26"/>
      <c r="D3" s="11"/>
      <c r="E3" s="391"/>
    </row>
    <row r="4" spans="1:7" x14ac:dyDescent="0.3">
      <c r="A4" s="495" t="s">
        <v>70</v>
      </c>
      <c r="B4" s="495"/>
      <c r="C4" s="26"/>
      <c r="D4" s="11"/>
      <c r="E4" s="391"/>
    </row>
    <row r="5" spans="1:7" x14ac:dyDescent="0.3">
      <c r="A5" s="265"/>
      <c r="B5" s="11"/>
      <c r="C5" s="26"/>
      <c r="D5" s="11"/>
      <c r="E5" s="391"/>
    </row>
    <row r="6" spans="1:7" ht="24" x14ac:dyDescent="0.3">
      <c r="A6" s="33" t="s">
        <v>1193</v>
      </c>
      <c r="B6" s="29" t="s">
        <v>19</v>
      </c>
      <c r="C6" s="30">
        <f>'CPG (1) - GR1'!F101</f>
        <v>365170</v>
      </c>
      <c r="D6" s="26"/>
      <c r="E6" s="392">
        <f>'CPG (2) - GR1'!I102</f>
        <v>10000</v>
      </c>
      <c r="F6" s="449">
        <f>E6/E$31</f>
        <v>4.878048780487805E-2</v>
      </c>
    </row>
    <row r="7" spans="1:7" x14ac:dyDescent="0.3">
      <c r="A7" s="33"/>
      <c r="B7" s="29"/>
      <c r="C7" s="30"/>
      <c r="D7" s="26"/>
      <c r="E7" s="392"/>
      <c r="G7" s="260"/>
    </row>
    <row r="8" spans="1:7" ht="24" x14ac:dyDescent="0.3">
      <c r="A8" s="33" t="s">
        <v>1194</v>
      </c>
      <c r="B8" s="29" t="s">
        <v>19</v>
      </c>
      <c r="C8" s="30">
        <f>'CPG (2) - GR1'!F102</f>
        <v>365170</v>
      </c>
      <c r="D8" s="26"/>
      <c r="E8" s="392">
        <f>'CPG (2) - GR1'!I102</f>
        <v>10000</v>
      </c>
      <c r="F8" s="449">
        <f>E8/E$31</f>
        <v>4.878048780487805E-2</v>
      </c>
    </row>
    <row r="9" spans="1:7" x14ac:dyDescent="0.3">
      <c r="A9" s="33"/>
      <c r="B9" s="29"/>
      <c r="C9" s="30"/>
      <c r="D9" s="26"/>
      <c r="E9" s="392"/>
    </row>
    <row r="10" spans="1:7" ht="36" x14ac:dyDescent="0.3">
      <c r="A10" s="33" t="s">
        <v>1264</v>
      </c>
      <c r="B10" s="29" t="s">
        <v>1247</v>
      </c>
      <c r="C10" s="30"/>
      <c r="D10" s="26"/>
      <c r="E10" s="392">
        <f>'CPG (3) - GR1'!I27</f>
        <v>0</v>
      </c>
      <c r="F10" s="449">
        <f>E10/E$31</f>
        <v>0</v>
      </c>
    </row>
    <row r="11" spans="1:7" x14ac:dyDescent="0.3">
      <c r="A11" s="33"/>
      <c r="B11" s="29"/>
      <c r="C11" s="30"/>
      <c r="D11" s="26"/>
      <c r="E11" s="392"/>
    </row>
    <row r="12" spans="1:7" ht="36" x14ac:dyDescent="0.3">
      <c r="A12" s="33" t="s">
        <v>1265</v>
      </c>
      <c r="B12" s="29" t="s">
        <v>1247</v>
      </c>
      <c r="C12" s="30"/>
      <c r="D12" s="26"/>
      <c r="E12" s="392">
        <f>'CPG (4) - GR1'!I27</f>
        <v>0</v>
      </c>
      <c r="F12" s="449">
        <f>E12/E$31</f>
        <v>0</v>
      </c>
    </row>
    <row r="13" spans="1:7" x14ac:dyDescent="0.3">
      <c r="A13" s="265"/>
      <c r="B13" s="11"/>
      <c r="C13" s="26"/>
      <c r="D13" s="11"/>
      <c r="E13" s="393"/>
    </row>
    <row r="14" spans="1:7" ht="25.8" x14ac:dyDescent="0.3">
      <c r="A14" s="33" t="s">
        <v>1256</v>
      </c>
      <c r="B14" s="29" t="s">
        <v>348</v>
      </c>
      <c r="C14" s="31">
        <f>'CPG (5) - GR2'!G79</f>
        <v>960125</v>
      </c>
      <c r="D14" s="11"/>
      <c r="E14" s="394">
        <f>'CPG (5) - GR2'!J79</f>
        <v>25000</v>
      </c>
      <c r="F14" s="449">
        <f>E14/E$31</f>
        <v>0.12195121951219512</v>
      </c>
    </row>
    <row r="15" spans="1:7" x14ac:dyDescent="0.3">
      <c r="A15" s="265"/>
      <c r="B15" s="11"/>
      <c r="C15" s="26"/>
      <c r="D15" s="11"/>
      <c r="E15" s="393"/>
    </row>
    <row r="16" spans="1:7" ht="24" x14ac:dyDescent="0.3">
      <c r="A16" s="33" t="s">
        <v>1257</v>
      </c>
      <c r="B16" s="29" t="s">
        <v>7</v>
      </c>
      <c r="C16" s="30">
        <f>'CPG (6) - GR3'!F103</f>
        <v>2742500</v>
      </c>
      <c r="D16" s="11"/>
      <c r="E16" s="392">
        <f>'CPG (6) - GR3'!I103</f>
        <v>0</v>
      </c>
      <c r="F16" s="449">
        <f>E16/E$31</f>
        <v>0</v>
      </c>
    </row>
    <row r="17" spans="1:7" x14ac:dyDescent="0.3">
      <c r="A17" s="33"/>
      <c r="B17" s="29"/>
      <c r="C17" s="29"/>
      <c r="D17" s="26"/>
      <c r="E17" s="393"/>
      <c r="F17" s="109"/>
    </row>
    <row r="18" spans="1:7" ht="36" x14ac:dyDescent="0.3">
      <c r="A18" s="33" t="s">
        <v>1259</v>
      </c>
      <c r="B18" s="32" t="s">
        <v>383</v>
      </c>
      <c r="C18" s="31">
        <f>'CPG (8) - GR4'!F45</f>
        <v>3392000</v>
      </c>
      <c r="D18" s="11"/>
      <c r="E18" s="392">
        <f>'CPG (7) - GR3'!I49</f>
        <v>0</v>
      </c>
      <c r="F18" s="449">
        <f>E18/E$31</f>
        <v>0</v>
      </c>
    </row>
    <row r="19" spans="1:7" x14ac:dyDescent="0.3">
      <c r="A19" s="265"/>
      <c r="B19" s="11"/>
      <c r="C19" s="26"/>
      <c r="D19" s="11"/>
      <c r="E19" s="393"/>
    </row>
    <row r="20" spans="1:7" ht="24" x14ac:dyDescent="0.3">
      <c r="A20" s="33" t="s">
        <v>1258</v>
      </c>
      <c r="B20" s="29" t="s">
        <v>771</v>
      </c>
      <c r="C20" s="30">
        <f>'CPG (7) - GR3'!F49</f>
        <v>3322500</v>
      </c>
      <c r="D20" s="11"/>
      <c r="E20" s="390">
        <f>'CPG (8) - GR4'!I45</f>
        <v>80000</v>
      </c>
      <c r="F20" s="449">
        <f>E20/E$31</f>
        <v>0.3902439024390244</v>
      </c>
    </row>
    <row r="21" spans="1:7" x14ac:dyDescent="0.3">
      <c r="A21" s="265"/>
      <c r="B21" s="29"/>
      <c r="C21" s="26"/>
      <c r="D21" s="11"/>
      <c r="E21" s="393"/>
    </row>
    <row r="22" spans="1:7" ht="24" x14ac:dyDescent="0.3">
      <c r="A22" s="33" t="s">
        <v>1260</v>
      </c>
      <c r="B22" s="29" t="s">
        <v>647</v>
      </c>
      <c r="C22" s="30">
        <f>'CPG (9) - GR4'!F69</f>
        <v>4431250</v>
      </c>
      <c r="D22" s="11"/>
      <c r="E22" s="392">
        <f>'CPG (9) - GR4'!I69</f>
        <v>0</v>
      </c>
      <c r="F22" s="449">
        <f>E22/E$31</f>
        <v>0</v>
      </c>
      <c r="G22" s="450">
        <f>F22+F20+F16</f>
        <v>0.3902439024390244</v>
      </c>
    </row>
    <row r="23" spans="1:7" x14ac:dyDescent="0.3">
      <c r="A23" s="409"/>
      <c r="B23" s="27"/>
      <c r="C23" s="28"/>
      <c r="D23" s="11"/>
      <c r="E23" s="393"/>
    </row>
    <row r="24" spans="1:7" ht="24" x14ac:dyDescent="0.3">
      <c r="A24" s="409" t="s">
        <v>1261</v>
      </c>
      <c r="B24" s="29" t="s">
        <v>1022</v>
      </c>
      <c r="C24" s="30">
        <f>'CPG (10) - GR4'!F43</f>
        <v>3620500</v>
      </c>
      <c r="D24" s="11"/>
      <c r="E24" s="392">
        <f>'CPG (10) - GR4'!I43</f>
        <v>0</v>
      </c>
      <c r="F24" s="449">
        <f>E24/E$31</f>
        <v>0</v>
      </c>
      <c r="G24" s="260"/>
    </row>
    <row r="25" spans="1:7" x14ac:dyDescent="0.3">
      <c r="A25" s="33"/>
      <c r="B25" s="29"/>
      <c r="C25" s="30"/>
      <c r="D25" s="11"/>
      <c r="E25" s="393"/>
    </row>
    <row r="26" spans="1:7" ht="24" x14ac:dyDescent="0.3">
      <c r="A26" s="33" t="s">
        <v>1262</v>
      </c>
      <c r="B26" s="29" t="s">
        <v>1020</v>
      </c>
      <c r="C26" s="30">
        <f>'CPG (11) STC4234 - GR4'!F163</f>
        <v>4983625</v>
      </c>
      <c r="D26" s="11"/>
      <c r="E26" s="392">
        <f>'CPG (11) STC4234 - GR4'!I163</f>
        <v>80000</v>
      </c>
      <c r="F26" s="449">
        <f>E26/E$31</f>
        <v>0.3902439024390244</v>
      </c>
    </row>
    <row r="27" spans="1:7" x14ac:dyDescent="0.3">
      <c r="A27" s="33"/>
      <c r="B27" s="32"/>
      <c r="C27" s="32"/>
      <c r="D27" s="11"/>
      <c r="E27" s="393"/>
    </row>
    <row r="28" spans="1:7" ht="24" x14ac:dyDescent="0.3">
      <c r="A28" s="410" t="s">
        <v>1263</v>
      </c>
      <c r="B28" s="295" t="s">
        <v>91</v>
      </c>
      <c r="C28" s="296">
        <f>'CPG (12) - GR5'!F91</f>
        <v>0</v>
      </c>
      <c r="D28" s="11" t="s">
        <v>1186</v>
      </c>
      <c r="E28" s="392">
        <f>'CPG (12) - GR5'!F91</f>
        <v>0</v>
      </c>
      <c r="F28" s="449">
        <f>E28/E$31</f>
        <v>0</v>
      </c>
      <c r="G28" s="450">
        <f>F28+F18</f>
        <v>0</v>
      </c>
    </row>
    <row r="29" spans="1:7" x14ac:dyDescent="0.3">
      <c r="A29" s="33"/>
      <c r="B29" s="29"/>
      <c r="C29" s="28"/>
      <c r="D29" s="11"/>
      <c r="E29" s="393"/>
      <c r="F29" s="450">
        <f>SUM(F6:F28)</f>
        <v>1</v>
      </c>
    </row>
    <row r="30" spans="1:7" x14ac:dyDescent="0.3">
      <c r="A30" s="411"/>
      <c r="B30" s="34"/>
      <c r="C30" s="35"/>
      <c r="D30" s="11"/>
      <c r="E30" s="393"/>
    </row>
    <row r="31" spans="1:7" x14ac:dyDescent="0.3">
      <c r="A31" s="409"/>
      <c r="B31" s="36" t="s">
        <v>73</v>
      </c>
      <c r="C31" s="28">
        <f>SUM(C6:C29)</f>
        <v>24182840</v>
      </c>
      <c r="D31" s="26">
        <f>C31*1.15</f>
        <v>27810265.999999996</v>
      </c>
      <c r="E31" s="392">
        <f>SUM(E6:E28)</f>
        <v>205000</v>
      </c>
      <c r="F31" s="260"/>
      <c r="G31" s="260"/>
    </row>
    <row r="32" spans="1:7" x14ac:dyDescent="0.3">
      <c r="A32" s="409"/>
      <c r="B32" s="27"/>
      <c r="C32" s="28"/>
      <c r="D32" s="11"/>
      <c r="E32" s="393"/>
    </row>
    <row r="33" spans="1:5" x14ac:dyDescent="0.3">
      <c r="A33" s="409" t="s">
        <v>75</v>
      </c>
      <c r="B33" s="36" t="s">
        <v>74</v>
      </c>
      <c r="C33" s="28">
        <f>C31*0.1</f>
        <v>2418284</v>
      </c>
      <c r="D33" s="11"/>
      <c r="E33" s="393">
        <f>E31*0.1</f>
        <v>20500</v>
      </c>
    </row>
    <row r="34" spans="1:5" x14ac:dyDescent="0.3">
      <c r="A34" s="409"/>
      <c r="B34" s="27"/>
      <c r="C34" s="28"/>
      <c r="D34" s="11"/>
      <c r="E34" s="393"/>
    </row>
    <row r="35" spans="1:5" x14ac:dyDescent="0.3">
      <c r="A35" s="409"/>
      <c r="B35" s="36" t="s">
        <v>76</v>
      </c>
      <c r="C35" s="28">
        <f>C31+C33</f>
        <v>26601124</v>
      </c>
      <c r="D35" s="11"/>
      <c r="E35" s="393">
        <f>E31+E33</f>
        <v>225500</v>
      </c>
    </row>
    <row r="36" spans="1:5" x14ac:dyDescent="0.3">
      <c r="A36" s="409"/>
      <c r="B36" s="27"/>
      <c r="C36" s="28"/>
      <c r="D36" s="11"/>
      <c r="E36" s="393"/>
    </row>
    <row r="37" spans="1:5" x14ac:dyDescent="0.3">
      <c r="A37" s="409" t="s">
        <v>75</v>
      </c>
      <c r="B37" s="36" t="s">
        <v>143</v>
      </c>
      <c r="C37" s="28">
        <f>C35*0.08</f>
        <v>2128089.92</v>
      </c>
      <c r="D37" s="11"/>
      <c r="E37" s="393">
        <f>E35*0.08</f>
        <v>18040</v>
      </c>
    </row>
    <row r="38" spans="1:5" x14ac:dyDescent="0.3">
      <c r="A38" s="409"/>
      <c r="B38" s="27"/>
      <c r="C38" s="28"/>
      <c r="D38" s="11"/>
      <c r="E38" s="393"/>
    </row>
    <row r="39" spans="1:5" x14ac:dyDescent="0.3">
      <c r="A39" s="409"/>
      <c r="B39" s="36" t="s">
        <v>77</v>
      </c>
      <c r="C39" s="28">
        <f>C37+C35</f>
        <v>28729213.920000002</v>
      </c>
      <c r="D39" s="11"/>
      <c r="E39" s="393">
        <f>E37+E35</f>
        <v>243540</v>
      </c>
    </row>
    <row r="40" spans="1:5" x14ac:dyDescent="0.3">
      <c r="A40" s="409"/>
      <c r="B40" s="27"/>
      <c r="C40" s="28"/>
      <c r="D40" s="11"/>
      <c r="E40" s="393"/>
    </row>
    <row r="41" spans="1:5" x14ac:dyDescent="0.3">
      <c r="A41" s="409" t="s">
        <v>75</v>
      </c>
      <c r="B41" s="36" t="s">
        <v>78</v>
      </c>
      <c r="C41" s="28">
        <f>C39*0.15</f>
        <v>4309382.0880000005</v>
      </c>
      <c r="D41" s="11"/>
      <c r="E41" s="393">
        <f>E39*0.15</f>
        <v>36531</v>
      </c>
    </row>
    <row r="42" spans="1:5" x14ac:dyDescent="0.3">
      <c r="A42" s="409"/>
      <c r="B42" s="27"/>
      <c r="C42" s="28"/>
      <c r="D42" s="11"/>
      <c r="E42" s="393"/>
    </row>
    <row r="43" spans="1:5" x14ac:dyDescent="0.3">
      <c r="A43" s="409"/>
      <c r="B43" s="27" t="s">
        <v>79</v>
      </c>
      <c r="C43" s="28">
        <f>C41+C39</f>
        <v>33038596.008000001</v>
      </c>
      <c r="D43" s="439"/>
      <c r="E43" s="393">
        <f>E41+E39</f>
        <v>280071</v>
      </c>
    </row>
    <row r="63" spans="1:6" x14ac:dyDescent="0.3">
      <c r="A63" s="412"/>
      <c r="B63" s="14"/>
      <c r="C63" s="17"/>
      <c r="D63" s="14"/>
      <c r="E63" s="395"/>
      <c r="F63" s="14"/>
    </row>
    <row r="102" spans="1:6" x14ac:dyDescent="0.3">
      <c r="A102" s="413"/>
      <c r="B102" s="14"/>
      <c r="C102" s="17"/>
      <c r="D102" s="14"/>
      <c r="E102" s="395"/>
      <c r="F102" s="18"/>
    </row>
    <row r="107" spans="1:6" x14ac:dyDescent="0.3">
      <c r="A107" s="414"/>
      <c r="F107" s="20"/>
    </row>
    <row r="157" spans="1:6" x14ac:dyDescent="0.3">
      <c r="A157" s="413"/>
      <c r="B157" s="14"/>
      <c r="C157" s="17"/>
      <c r="D157" s="14"/>
      <c r="E157" s="395"/>
      <c r="F157" s="18"/>
    </row>
  </sheetData>
  <mergeCells count="3">
    <mergeCell ref="A2:B2"/>
    <mergeCell ref="A4:B4"/>
    <mergeCell ref="A1:E1"/>
  </mergeCells>
  <hyperlinks>
    <hyperlink ref="A18" location="'BoQ10-14'!A182" display="'BoQ10-14'!A182" xr:uid="{AD745659-1630-40B8-A7E5-68B3AE9CD3D6}"/>
  </hyperlinks>
  <printOptions horizontalCentered="1"/>
  <pageMargins left="0.70866141732283472" right="0.70866141732283472" top="0.74803149606299213" bottom="0.74803149606299213" header="0.31496062992125984" footer="0.31496062992125984"/>
  <pageSetup paperSize="9" scale="94" orientation="portrait" r:id="rId1"/>
  <headerFooter>
    <oddHeader>&amp;LKWAZULU-NATAL DEPARTMENT OF TRANSPORT
UPGRADE OF DISTRICT ROAD D77 FROM KM 0.0 TO KM 5.0
 &amp;RCPG SUMMARY OF SECTIONS</oddHeader>
    <oddFooter>&amp;CPage &amp;P</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A27087-D9EA-4A65-99B4-C4976FB51102}">
  <dimension ref="A1:K142"/>
  <sheetViews>
    <sheetView workbookViewId="0">
      <selection activeCell="H5" sqref="D5:I41"/>
    </sheetView>
  </sheetViews>
  <sheetFormatPr defaultRowHeight="14.4" x14ac:dyDescent="0.3"/>
  <cols>
    <col min="2" max="2" width="58.5546875" bestFit="1" customWidth="1"/>
    <col min="3" max="3" width="14.109375" bestFit="1" customWidth="1"/>
    <col min="4" max="6" width="12.6640625" customWidth="1"/>
    <col min="7" max="7" width="13.5546875" bestFit="1" customWidth="1"/>
    <col min="8" max="8" width="13.6640625" bestFit="1" customWidth="1"/>
    <col min="9" max="9" width="14.109375" bestFit="1" customWidth="1"/>
    <col min="10" max="10" width="13.5546875" bestFit="1" customWidth="1"/>
  </cols>
  <sheetData>
    <row r="1" spans="1:9" ht="39.6" customHeight="1" x14ac:dyDescent="0.3">
      <c r="A1" s="496" t="s">
        <v>1242</v>
      </c>
      <c r="B1" s="496"/>
      <c r="C1" s="496"/>
      <c r="D1" s="496"/>
      <c r="E1" s="496"/>
      <c r="F1" s="496"/>
      <c r="G1" s="496"/>
      <c r="H1" s="496"/>
      <c r="I1" s="496"/>
    </row>
    <row r="3" spans="1:9" x14ac:dyDescent="0.3">
      <c r="A3" s="404" t="s">
        <v>1240</v>
      </c>
    </row>
    <row r="4" spans="1:9" x14ac:dyDescent="0.3">
      <c r="A4" s="396"/>
    </row>
    <row r="5" spans="1:9" x14ac:dyDescent="0.3">
      <c r="A5" s="405" t="s">
        <v>1210</v>
      </c>
    </row>
    <row r="6" spans="1:9" x14ac:dyDescent="0.3">
      <c r="A6" s="405" t="s">
        <v>1241</v>
      </c>
    </row>
    <row r="7" spans="1:9" ht="15" customHeight="1" x14ac:dyDescent="0.3">
      <c r="B7" s="396"/>
    </row>
    <row r="8" spans="1:9" ht="15" customHeight="1" x14ac:dyDescent="0.3">
      <c r="B8" s="396"/>
    </row>
    <row r="9" spans="1:9" ht="15" customHeight="1" x14ac:dyDescent="0.3">
      <c r="A9" s="497" t="s">
        <v>1211</v>
      </c>
      <c r="B9" s="497" t="s">
        <v>71</v>
      </c>
      <c r="C9" s="497" t="s">
        <v>1212</v>
      </c>
      <c r="D9" s="499" t="s">
        <v>1213</v>
      </c>
      <c r="E9" s="499"/>
      <c r="F9" s="499"/>
      <c r="G9" s="499"/>
      <c r="H9" s="499"/>
      <c r="I9" s="499"/>
    </row>
    <row r="10" spans="1:9" ht="15" customHeight="1" x14ac:dyDescent="0.3">
      <c r="A10" s="498"/>
      <c r="B10" s="498"/>
      <c r="C10" s="498"/>
      <c r="D10" s="425" t="s">
        <v>1214</v>
      </c>
      <c r="E10" s="425" t="s">
        <v>1215</v>
      </c>
      <c r="F10" s="425" t="s">
        <v>1216</v>
      </c>
      <c r="G10" s="425" t="s">
        <v>1217</v>
      </c>
      <c r="H10" s="425" t="s">
        <v>1218</v>
      </c>
      <c r="I10" s="425" t="s">
        <v>1219</v>
      </c>
    </row>
    <row r="11" spans="1:9" ht="15" customHeight="1" x14ac:dyDescent="0.3">
      <c r="A11" s="391"/>
      <c r="B11" s="391"/>
      <c r="C11" s="391"/>
      <c r="D11" s="425" t="s">
        <v>1220</v>
      </c>
      <c r="E11" s="425" t="s">
        <v>1220</v>
      </c>
      <c r="F11" s="425" t="s">
        <v>1220</v>
      </c>
      <c r="G11" s="425" t="s">
        <v>1220</v>
      </c>
      <c r="H11" s="425" t="s">
        <v>1220</v>
      </c>
      <c r="I11" s="425" t="s">
        <v>1220</v>
      </c>
    </row>
    <row r="12" spans="1:9" ht="15" customHeight="1" x14ac:dyDescent="0.3">
      <c r="A12" s="391"/>
      <c r="B12" s="391"/>
      <c r="C12" s="391"/>
      <c r="D12" s="426">
        <v>500000</v>
      </c>
      <c r="E12" s="426">
        <v>1000000</v>
      </c>
      <c r="F12" s="426">
        <v>3000000</v>
      </c>
      <c r="G12" s="426">
        <v>6000000</v>
      </c>
      <c r="H12" s="426">
        <v>10000000</v>
      </c>
      <c r="I12" s="426">
        <v>20000000</v>
      </c>
    </row>
    <row r="13" spans="1:9" ht="15" customHeight="1" x14ac:dyDescent="0.3">
      <c r="A13" s="391"/>
      <c r="B13" s="391"/>
      <c r="C13" s="11"/>
      <c r="D13" s="11"/>
      <c r="E13" s="11"/>
      <c r="F13" s="11"/>
      <c r="G13" s="11"/>
      <c r="H13" s="11"/>
      <c r="I13" s="11"/>
    </row>
    <row r="14" spans="1:9" ht="15" customHeight="1" x14ac:dyDescent="0.3">
      <c r="A14" s="263">
        <v>1.2</v>
      </c>
      <c r="B14" s="391" t="s">
        <v>1221</v>
      </c>
      <c r="C14" s="427">
        <f t="shared" ref="C14:C38" si="0">SUM(D14:I14)</f>
        <v>135000</v>
      </c>
      <c r="D14" s="427"/>
      <c r="E14" s="427">
        <f>'CPG (5) - GR2'!K8</f>
        <v>25000</v>
      </c>
      <c r="F14" s="427">
        <f>'CPG (6) - GR3'!J8+'CPG (7) - GR3'!J8</f>
        <v>0</v>
      </c>
      <c r="G14" s="427">
        <f>'CPG (8) - GR4'!J8+'CPG (9) - GR4'!J8+'CPG (10) - GR4'!J8+'CPG (11) STC4234 - GR4'!J8</f>
        <v>0</v>
      </c>
      <c r="H14" s="427">
        <f>'CPG (12) - GR5'!G8</f>
        <v>110000</v>
      </c>
      <c r="I14" s="428"/>
    </row>
    <row r="15" spans="1:9" ht="15" customHeight="1" x14ac:dyDescent="0.3">
      <c r="A15" s="263">
        <v>1.3</v>
      </c>
      <c r="B15" s="391" t="s">
        <v>150</v>
      </c>
      <c r="C15" s="427">
        <f t="shared" si="0"/>
        <v>0</v>
      </c>
      <c r="D15" s="427">
        <f>'CPG (2) - GR1'!J13+'CPG (1) - GR1'!J12</f>
        <v>0</v>
      </c>
      <c r="E15" s="427">
        <f>'CPG (5) - GR2'!K18</f>
        <v>0</v>
      </c>
      <c r="F15" s="427">
        <f>'CPG (6) - GR3'!J18+'CPG (7) - GR3'!J18</f>
        <v>0</v>
      </c>
      <c r="G15" s="427">
        <f>'CPG (8) - GR4'!J18+'CPG (9) - GR4'!J18+'CPG (10) - GR4'!J18+'CPG (11) STC4234 - GR4'!J18</f>
        <v>0</v>
      </c>
      <c r="H15" s="427">
        <f>'CPG (12) - GR5'!G18</f>
        <v>0</v>
      </c>
      <c r="I15" s="428"/>
    </row>
    <row r="16" spans="1:9" ht="15" customHeight="1" x14ac:dyDescent="0.3">
      <c r="A16" s="263">
        <v>1.5</v>
      </c>
      <c r="B16" s="391" t="s">
        <v>7</v>
      </c>
      <c r="C16" s="427">
        <f t="shared" si="0"/>
        <v>0</v>
      </c>
      <c r="D16" s="427"/>
      <c r="E16" s="427"/>
      <c r="F16" s="427">
        <f>'CPG (6) - GR3'!J102</f>
        <v>0</v>
      </c>
      <c r="G16" s="427"/>
      <c r="H16" s="427"/>
      <c r="I16" s="428"/>
    </row>
    <row r="17" spans="1:9" ht="15" customHeight="1" x14ac:dyDescent="0.3">
      <c r="A17" s="263">
        <v>1.6</v>
      </c>
      <c r="B17" s="391" t="s">
        <v>19</v>
      </c>
      <c r="C17" s="427">
        <f t="shared" si="0"/>
        <v>0</v>
      </c>
      <c r="D17" s="427">
        <f>'CPG (2) - GR1'!J35+'CPG (2) - GR1'!J35</f>
        <v>0</v>
      </c>
      <c r="E17" s="427"/>
      <c r="F17" s="427"/>
      <c r="G17" s="427"/>
      <c r="H17" s="427"/>
      <c r="I17" s="428"/>
    </row>
    <row r="18" spans="1:9" ht="15" customHeight="1" x14ac:dyDescent="0.3">
      <c r="A18" s="263">
        <v>1.7</v>
      </c>
      <c r="B18" s="391" t="s">
        <v>771</v>
      </c>
      <c r="C18" s="427">
        <f t="shared" si="0"/>
        <v>80000</v>
      </c>
      <c r="D18" s="427"/>
      <c r="E18" s="427"/>
      <c r="F18" s="427"/>
      <c r="G18" s="427">
        <f>'CPG (8) - GR4'!J44</f>
        <v>80000</v>
      </c>
      <c r="H18" s="427"/>
      <c r="I18" s="428"/>
    </row>
    <row r="19" spans="1:9" ht="15" customHeight="1" x14ac:dyDescent="0.3">
      <c r="A19" s="263">
        <v>2.1</v>
      </c>
      <c r="B19" s="391" t="s">
        <v>779</v>
      </c>
      <c r="C19" s="427">
        <f t="shared" si="0"/>
        <v>0</v>
      </c>
      <c r="D19" s="427"/>
      <c r="E19" s="427"/>
      <c r="F19" s="427"/>
      <c r="G19" s="427"/>
      <c r="H19" s="427"/>
      <c r="I19" s="428"/>
    </row>
    <row r="20" spans="1:9" ht="15" customHeight="1" x14ac:dyDescent="0.3">
      <c r="A20" s="263">
        <v>3.1</v>
      </c>
      <c r="B20" s="391" t="s">
        <v>21</v>
      </c>
      <c r="C20" s="427">
        <f t="shared" si="0"/>
        <v>20000</v>
      </c>
      <c r="D20" s="427">
        <f>'CPG (2) - GR1'!J101+'CPG (2) - GR1'!J101</f>
        <v>20000</v>
      </c>
      <c r="E20" s="428"/>
      <c r="F20" s="427"/>
      <c r="G20" s="428"/>
      <c r="H20" s="428"/>
      <c r="I20" s="427"/>
    </row>
    <row r="21" spans="1:9" ht="15" customHeight="1" x14ac:dyDescent="0.3">
      <c r="A21" s="263">
        <v>3.2</v>
      </c>
      <c r="B21" s="391" t="s">
        <v>348</v>
      </c>
      <c r="C21" s="427">
        <f t="shared" si="0"/>
        <v>0</v>
      </c>
      <c r="D21" s="427"/>
      <c r="E21" s="428">
        <f>'CPG (5) - GR2'!K78</f>
        <v>0</v>
      </c>
      <c r="F21" s="427"/>
      <c r="G21" s="428"/>
      <c r="H21" s="428"/>
      <c r="I21" s="427"/>
    </row>
    <row r="22" spans="1:9" ht="45" customHeight="1" x14ac:dyDescent="0.3">
      <c r="A22" s="263">
        <v>3.3</v>
      </c>
      <c r="B22" s="264" t="s">
        <v>1222</v>
      </c>
      <c r="C22" s="427">
        <f t="shared" si="0"/>
        <v>0</v>
      </c>
      <c r="D22" s="427"/>
      <c r="E22" s="428"/>
      <c r="F22" s="427">
        <f>'CPG (7) - GR3'!J48</f>
        <v>0</v>
      </c>
      <c r="G22" s="427"/>
      <c r="H22" s="427"/>
      <c r="I22" s="428"/>
    </row>
    <row r="23" spans="1:9" x14ac:dyDescent="0.3">
      <c r="A23" s="263">
        <v>4.0999999999999996</v>
      </c>
      <c r="B23" s="264" t="s">
        <v>91</v>
      </c>
      <c r="C23" s="427">
        <f t="shared" si="0"/>
        <v>0</v>
      </c>
      <c r="D23" s="427"/>
      <c r="E23" s="428"/>
      <c r="F23" s="427"/>
      <c r="G23" s="427"/>
      <c r="H23" s="427">
        <f>'CPG (12) - GR5'!G90</f>
        <v>0</v>
      </c>
      <c r="I23" s="428"/>
    </row>
    <row r="24" spans="1:9" ht="15" customHeight="1" x14ac:dyDescent="0.3">
      <c r="A24" s="263">
        <v>4.2</v>
      </c>
      <c r="B24" s="391" t="s">
        <v>906</v>
      </c>
      <c r="C24" s="427">
        <f t="shared" si="0"/>
        <v>0</v>
      </c>
      <c r="D24" s="427"/>
      <c r="E24" s="428"/>
      <c r="F24" s="427"/>
      <c r="G24" s="427">
        <f>'CPG (10) - GR4'!J42</f>
        <v>0</v>
      </c>
      <c r="H24" s="427"/>
      <c r="I24" s="428"/>
    </row>
    <row r="25" spans="1:9" ht="15" customHeight="1" x14ac:dyDescent="0.3">
      <c r="A25" s="263">
        <v>4.3</v>
      </c>
      <c r="B25" s="391" t="s">
        <v>1223</v>
      </c>
      <c r="C25" s="427">
        <f t="shared" si="0"/>
        <v>0</v>
      </c>
      <c r="D25" s="427"/>
      <c r="E25" s="428"/>
      <c r="F25" s="427"/>
      <c r="G25" s="427"/>
      <c r="H25" s="427"/>
      <c r="I25" s="427"/>
    </row>
    <row r="26" spans="1:9" ht="15" customHeight="1" x14ac:dyDescent="0.3">
      <c r="A26" s="263">
        <v>4.4000000000000004</v>
      </c>
      <c r="B26" s="391" t="s">
        <v>837</v>
      </c>
      <c r="C26" s="427">
        <f t="shared" si="0"/>
        <v>0</v>
      </c>
      <c r="D26" s="427"/>
      <c r="E26" s="428"/>
      <c r="F26" s="427"/>
      <c r="G26" s="427"/>
      <c r="H26" s="427"/>
      <c r="I26" s="427"/>
    </row>
    <row r="27" spans="1:9" ht="15" customHeight="1" x14ac:dyDescent="0.3">
      <c r="A27" s="263">
        <v>5.0999999999999996</v>
      </c>
      <c r="B27" s="391" t="s">
        <v>873</v>
      </c>
      <c r="C27" s="427">
        <f t="shared" si="0"/>
        <v>0</v>
      </c>
      <c r="D27" s="427"/>
      <c r="E27" s="428"/>
      <c r="F27" s="427"/>
      <c r="G27" s="427">
        <f>'CPG (9) - GR4'!J44</f>
        <v>0</v>
      </c>
      <c r="H27" s="427"/>
      <c r="I27" s="427"/>
    </row>
    <row r="28" spans="1:9" ht="15" customHeight="1" x14ac:dyDescent="0.3">
      <c r="A28" s="263">
        <v>5.2</v>
      </c>
      <c r="B28" s="391" t="s">
        <v>647</v>
      </c>
      <c r="C28" s="427">
        <f t="shared" si="0"/>
        <v>0</v>
      </c>
      <c r="D28" s="427"/>
      <c r="E28" s="428"/>
      <c r="F28" s="427"/>
      <c r="G28" s="427">
        <f>'CPG (9) - GR4'!J64</f>
        <v>0</v>
      </c>
      <c r="H28" s="427"/>
      <c r="I28" s="427"/>
    </row>
    <row r="29" spans="1:9" ht="15" customHeight="1" x14ac:dyDescent="0.3">
      <c r="A29" s="263">
        <v>5.3</v>
      </c>
      <c r="B29" s="391" t="s">
        <v>850</v>
      </c>
      <c r="C29" s="427">
        <f t="shared" si="0"/>
        <v>0</v>
      </c>
      <c r="D29" s="427"/>
      <c r="E29" s="428"/>
      <c r="F29" s="427"/>
      <c r="G29" s="427">
        <f>'CPG (9) - GR4'!J68</f>
        <v>0</v>
      </c>
      <c r="H29" s="427"/>
      <c r="I29" s="427"/>
    </row>
    <row r="30" spans="1:9" ht="15" customHeight="1" x14ac:dyDescent="0.3">
      <c r="A30" s="263">
        <v>11.2</v>
      </c>
      <c r="B30" s="391" t="s">
        <v>226</v>
      </c>
      <c r="C30" s="427">
        <f t="shared" si="0"/>
        <v>0</v>
      </c>
      <c r="D30" s="427"/>
      <c r="E30" s="428"/>
      <c r="F30" s="427"/>
      <c r="G30" s="427">
        <f>'CPG (11) STC4234 - GR4'!J38</f>
        <v>0</v>
      </c>
      <c r="H30" s="427"/>
      <c r="I30" s="427"/>
    </row>
    <row r="31" spans="1:9" x14ac:dyDescent="0.3">
      <c r="A31" s="263">
        <v>13.1</v>
      </c>
      <c r="B31" s="264" t="s">
        <v>239</v>
      </c>
      <c r="C31" s="427">
        <f t="shared" si="0"/>
        <v>50000</v>
      </c>
      <c r="D31" s="427"/>
      <c r="E31" s="427"/>
      <c r="F31" s="428"/>
      <c r="G31" s="427">
        <f>'CPG (11) STC4234 - GR4'!J88</f>
        <v>50000</v>
      </c>
      <c r="H31" s="427"/>
      <c r="I31" s="428"/>
    </row>
    <row r="32" spans="1:9" x14ac:dyDescent="0.3">
      <c r="A32" s="263">
        <v>13.2</v>
      </c>
      <c r="B32" s="264" t="s">
        <v>115</v>
      </c>
      <c r="C32" s="427">
        <f t="shared" si="0"/>
        <v>0</v>
      </c>
      <c r="D32" s="427"/>
      <c r="E32" s="427"/>
      <c r="F32" s="428"/>
      <c r="G32" s="427">
        <f>'CPG (11) STC4234 - GR4'!J102</f>
        <v>0</v>
      </c>
      <c r="H32" s="427"/>
      <c r="I32" s="428"/>
    </row>
    <row r="33" spans="1:11" x14ac:dyDescent="0.3">
      <c r="A33" s="263">
        <v>13.3</v>
      </c>
      <c r="B33" s="264" t="s">
        <v>295</v>
      </c>
      <c r="C33" s="427">
        <f t="shared" si="0"/>
        <v>0</v>
      </c>
      <c r="D33" s="427"/>
      <c r="E33" s="427"/>
      <c r="F33" s="428"/>
      <c r="G33" s="427">
        <f>'CPG (11) STC4234 - GR4'!J110</f>
        <v>0</v>
      </c>
      <c r="H33" s="427"/>
      <c r="I33" s="428"/>
    </row>
    <row r="34" spans="1:11" x14ac:dyDescent="0.3">
      <c r="A34" s="263">
        <v>13.4</v>
      </c>
      <c r="B34" s="264" t="s">
        <v>300</v>
      </c>
      <c r="C34" s="427">
        <f t="shared" si="0"/>
        <v>0</v>
      </c>
      <c r="D34" s="427"/>
      <c r="E34" s="427"/>
      <c r="F34" s="428"/>
      <c r="G34" s="427">
        <f>'CPG (11) STC4234 - GR4'!J122</f>
        <v>0</v>
      </c>
      <c r="H34" s="427"/>
      <c r="I34" s="428"/>
    </row>
    <row r="35" spans="1:11" x14ac:dyDescent="0.3">
      <c r="A35" s="263">
        <v>13.7</v>
      </c>
      <c r="B35" s="264" t="s">
        <v>308</v>
      </c>
      <c r="C35" s="427">
        <f t="shared" si="0"/>
        <v>0</v>
      </c>
      <c r="D35" s="427"/>
      <c r="E35" s="427"/>
      <c r="F35" s="428"/>
      <c r="G35" s="427">
        <f>'CPG (11) STC4234 - GR4'!J130</f>
        <v>0</v>
      </c>
      <c r="H35" s="427"/>
      <c r="I35" s="428"/>
    </row>
    <row r="36" spans="1:11" x14ac:dyDescent="0.3">
      <c r="A36" s="263">
        <v>13.8</v>
      </c>
      <c r="B36" s="264" t="s">
        <v>319</v>
      </c>
      <c r="C36" s="427">
        <f t="shared" si="0"/>
        <v>0</v>
      </c>
      <c r="D36" s="427"/>
      <c r="E36" s="427"/>
      <c r="F36" s="428"/>
      <c r="G36" s="427">
        <f>'CPG (11) STC4234 - GR4'!J146</f>
        <v>0</v>
      </c>
      <c r="H36" s="427"/>
      <c r="I36" s="428"/>
    </row>
    <row r="37" spans="1:11" x14ac:dyDescent="0.3">
      <c r="A37" s="429" t="s">
        <v>1239</v>
      </c>
      <c r="B37" s="264" t="s">
        <v>325</v>
      </c>
      <c r="C37" s="427">
        <f t="shared" si="0"/>
        <v>0</v>
      </c>
      <c r="D37" s="427"/>
      <c r="E37" s="427"/>
      <c r="F37" s="428"/>
      <c r="G37" s="427">
        <f>'CPG (11) STC4234 - GR4'!J162</f>
        <v>0</v>
      </c>
      <c r="H37" s="427"/>
      <c r="I37" s="428"/>
    </row>
    <row r="38" spans="1:11" x14ac:dyDescent="0.3">
      <c r="A38" s="263">
        <v>20.100000000000001</v>
      </c>
      <c r="B38" s="264" t="s">
        <v>586</v>
      </c>
      <c r="C38" s="427">
        <f t="shared" si="0"/>
        <v>30000</v>
      </c>
      <c r="D38" s="427"/>
      <c r="E38" s="427"/>
      <c r="F38" s="428"/>
      <c r="G38" s="427">
        <f>'CPG (11) STC4234 - GR4'!J158</f>
        <v>30000</v>
      </c>
      <c r="H38" s="427"/>
      <c r="I38" s="428"/>
    </row>
    <row r="39" spans="1:11" ht="15" customHeight="1" x14ac:dyDescent="0.3">
      <c r="A39" s="391"/>
      <c r="B39" s="391" t="s">
        <v>1225</v>
      </c>
      <c r="C39" s="407">
        <f t="shared" ref="C39:H39" si="1">SUM(C14:C38)</f>
        <v>315000</v>
      </c>
      <c r="D39" s="430">
        <f t="shared" si="1"/>
        <v>20000</v>
      </c>
      <c r="E39" s="430">
        <f t="shared" si="1"/>
        <v>25000</v>
      </c>
      <c r="F39" s="430">
        <f t="shared" si="1"/>
        <v>0</v>
      </c>
      <c r="G39" s="430">
        <f t="shared" si="1"/>
        <v>160000</v>
      </c>
      <c r="H39" s="430">
        <f t="shared" si="1"/>
        <v>110000</v>
      </c>
      <c r="I39" s="430">
        <f>SUM(I14:I30)</f>
        <v>0</v>
      </c>
      <c r="J39" s="437">
        <f>SUM(D39:I39)</f>
        <v>315000</v>
      </c>
    </row>
    <row r="40" spans="1:11" ht="15" customHeight="1" x14ac:dyDescent="0.3">
      <c r="A40" s="391"/>
      <c r="B40" s="391" t="s">
        <v>1226</v>
      </c>
      <c r="C40" s="427" t="s">
        <v>1227</v>
      </c>
      <c r="D40" s="427" t="s">
        <v>1227</v>
      </c>
      <c r="E40" s="427" t="s">
        <v>1227</v>
      </c>
      <c r="F40" s="427" t="s">
        <v>1227</v>
      </c>
      <c r="G40" s="427" t="s">
        <v>1227</v>
      </c>
      <c r="H40" s="427" t="s">
        <v>1227</v>
      </c>
      <c r="I40" s="427" t="s">
        <v>1227</v>
      </c>
    </row>
    <row r="41" spans="1:11" ht="15" customHeight="1" x14ac:dyDescent="0.3">
      <c r="A41" s="391"/>
      <c r="B41" s="391" t="s">
        <v>1228</v>
      </c>
      <c r="C41" s="427" t="s">
        <v>1229</v>
      </c>
      <c r="D41" s="427" t="s">
        <v>1229</v>
      </c>
      <c r="E41" s="427" t="s">
        <v>1229</v>
      </c>
      <c r="F41" s="427" t="s">
        <v>1229</v>
      </c>
      <c r="G41" s="427" t="s">
        <v>1229</v>
      </c>
      <c r="H41" s="427" t="s">
        <v>1229</v>
      </c>
      <c r="I41" s="427" t="s">
        <v>1229</v>
      </c>
    </row>
    <row r="42" spans="1:11" ht="15" customHeight="1" x14ac:dyDescent="0.3">
      <c r="A42" s="391"/>
      <c r="B42" s="391" t="s">
        <v>1230</v>
      </c>
      <c r="C42" s="427" t="s">
        <v>1231</v>
      </c>
      <c r="D42" s="427" t="s">
        <v>1231</v>
      </c>
      <c r="E42" s="427" t="s">
        <v>1231</v>
      </c>
      <c r="F42" s="427" t="s">
        <v>1231</v>
      </c>
      <c r="G42" s="427" t="s">
        <v>1231</v>
      </c>
      <c r="H42" s="427" t="s">
        <v>1231</v>
      </c>
      <c r="I42" s="427" t="s">
        <v>1231</v>
      </c>
    </row>
    <row r="43" spans="1:11" ht="15" customHeight="1" x14ac:dyDescent="0.3">
      <c r="A43" s="391"/>
      <c r="B43" s="391" t="s">
        <v>1232</v>
      </c>
      <c r="C43" s="427" t="s">
        <v>1233</v>
      </c>
      <c r="D43" s="427" t="s">
        <v>1233</v>
      </c>
      <c r="E43" s="427" t="s">
        <v>1233</v>
      </c>
      <c r="F43" s="427" t="s">
        <v>1233</v>
      </c>
      <c r="G43" s="427" t="s">
        <v>1233</v>
      </c>
      <c r="H43" s="427" t="s">
        <v>1233</v>
      </c>
      <c r="I43" s="427" t="s">
        <v>1233</v>
      </c>
    </row>
    <row r="44" spans="1:11" ht="15" customHeight="1" x14ac:dyDescent="0.3">
      <c r="A44" s="391"/>
      <c r="B44" s="391" t="s">
        <v>1234</v>
      </c>
      <c r="C44" s="431">
        <v>1.6445000000000001</v>
      </c>
      <c r="D44" s="431">
        <v>1.6445000000000001</v>
      </c>
      <c r="E44" s="431">
        <v>1.6445000000000001</v>
      </c>
      <c r="F44" s="431">
        <v>1.6445000000000001</v>
      </c>
      <c r="G44" s="431">
        <v>1.6445000000000001</v>
      </c>
      <c r="H44" s="431">
        <v>1.6445000000000001</v>
      </c>
      <c r="I44" s="431">
        <v>1.6445000000000001</v>
      </c>
    </row>
    <row r="45" spans="1:11" ht="15" customHeight="1" x14ac:dyDescent="0.3">
      <c r="A45" s="391"/>
      <c r="B45" s="391" t="s">
        <v>1235</v>
      </c>
      <c r="C45" s="407">
        <f t="shared" ref="C45:I45" si="2">ROUND(C39*C44,2)</f>
        <v>518017.5</v>
      </c>
      <c r="D45" s="430">
        <f t="shared" si="2"/>
        <v>32890</v>
      </c>
      <c r="E45" s="430">
        <f t="shared" si="2"/>
        <v>41112.5</v>
      </c>
      <c r="F45" s="430">
        <f t="shared" si="2"/>
        <v>0</v>
      </c>
      <c r="G45" s="430">
        <f t="shared" si="2"/>
        <v>263120</v>
      </c>
      <c r="H45" s="430">
        <f t="shared" si="2"/>
        <v>180895</v>
      </c>
      <c r="I45" s="430">
        <f t="shared" si="2"/>
        <v>0</v>
      </c>
      <c r="J45" s="408">
        <f>SUM(D45:I45)</f>
        <v>518017.5</v>
      </c>
    </row>
    <row r="46" spans="1:11" ht="15" customHeight="1" x14ac:dyDescent="0.3">
      <c r="A46" s="391"/>
      <c r="B46" s="391"/>
      <c r="C46" s="11"/>
      <c r="D46" s="11"/>
      <c r="E46" s="11"/>
      <c r="F46" s="11"/>
      <c r="G46" s="11"/>
      <c r="H46" s="11"/>
      <c r="I46" s="11"/>
      <c r="J46" s="424" t="s">
        <v>1224</v>
      </c>
    </row>
    <row r="47" spans="1:11" ht="15" customHeight="1" x14ac:dyDescent="0.3">
      <c r="A47" s="391"/>
      <c r="B47" s="391" t="s">
        <v>1236</v>
      </c>
      <c r="C47" s="432">
        <f t="shared" ref="C47:I47" si="3">C39*1.3</f>
        <v>409500</v>
      </c>
      <c r="D47" s="432">
        <f t="shared" si="3"/>
        <v>26000</v>
      </c>
      <c r="E47" s="432">
        <f t="shared" si="3"/>
        <v>32500</v>
      </c>
      <c r="F47" s="432">
        <f t="shared" si="3"/>
        <v>0</v>
      </c>
      <c r="G47" s="432">
        <f t="shared" si="3"/>
        <v>208000</v>
      </c>
      <c r="H47" s="432">
        <f t="shared" si="3"/>
        <v>143000</v>
      </c>
      <c r="I47" s="432">
        <f t="shared" si="3"/>
        <v>0</v>
      </c>
      <c r="J47" s="12"/>
    </row>
    <row r="48" spans="1:11" ht="15" customHeight="1" x14ac:dyDescent="0.3">
      <c r="A48" s="391"/>
      <c r="B48" s="433" t="s">
        <v>1237</v>
      </c>
      <c r="C48" s="434"/>
      <c r="D48" s="435">
        <v>2</v>
      </c>
      <c r="E48" s="435">
        <v>1</v>
      </c>
      <c r="F48" s="436">
        <v>2</v>
      </c>
      <c r="G48" s="435">
        <v>4</v>
      </c>
      <c r="H48" s="436">
        <v>1</v>
      </c>
      <c r="I48" s="436">
        <v>0</v>
      </c>
      <c r="J48" s="438" t="s">
        <v>40</v>
      </c>
      <c r="K48" s="438">
        <f>SUM(D48:I48)</f>
        <v>10</v>
      </c>
    </row>
    <row r="49" spans="1:4" ht="15" customHeight="1" x14ac:dyDescent="0.3">
      <c r="A49" s="396"/>
      <c r="B49" s="396"/>
    </row>
    <row r="50" spans="1:4" ht="15" customHeight="1" x14ac:dyDescent="0.3">
      <c r="A50" s="396" t="s">
        <v>1243</v>
      </c>
      <c r="B50" s="445">
        <f>55499123.23/'Summary Sheet'!E37</f>
        <v>0.97460390581679357</v>
      </c>
    </row>
    <row r="51" spans="1:4" ht="15" customHeight="1" x14ac:dyDescent="0.3">
      <c r="A51" s="396"/>
      <c r="B51" s="396"/>
    </row>
    <row r="52" spans="1:4" ht="15" customHeight="1" x14ac:dyDescent="0.3">
      <c r="A52" s="396"/>
      <c r="B52" s="396"/>
      <c r="D52" s="406"/>
    </row>
    <row r="53" spans="1:4" ht="15" customHeight="1" x14ac:dyDescent="0.3">
      <c r="A53" s="396"/>
      <c r="B53" s="396"/>
    </row>
    <row r="54" spans="1:4" ht="15" customHeight="1" x14ac:dyDescent="0.3">
      <c r="A54" s="396"/>
      <c r="B54" s="396"/>
    </row>
    <row r="55" spans="1:4" ht="15" customHeight="1" x14ac:dyDescent="0.3">
      <c r="A55" s="396"/>
      <c r="B55" s="396"/>
    </row>
    <row r="56" spans="1:4" ht="15" customHeight="1" x14ac:dyDescent="0.3">
      <c r="A56" s="396"/>
      <c r="B56" s="396"/>
    </row>
    <row r="57" spans="1:4" ht="15" customHeight="1" x14ac:dyDescent="0.3">
      <c r="A57" s="396"/>
      <c r="B57" s="396"/>
    </row>
    <row r="58" spans="1:4" ht="15" customHeight="1" x14ac:dyDescent="0.3">
      <c r="A58" s="396"/>
      <c r="B58" s="396"/>
    </row>
    <row r="59" spans="1:4" ht="15" customHeight="1" x14ac:dyDescent="0.3">
      <c r="A59" s="396"/>
      <c r="B59" s="396"/>
    </row>
    <row r="60" spans="1:4" ht="15" customHeight="1" x14ac:dyDescent="0.3">
      <c r="A60" s="396"/>
      <c r="B60" s="396"/>
    </row>
    <row r="61" spans="1:4" ht="15" customHeight="1" x14ac:dyDescent="0.3">
      <c r="A61" s="396"/>
      <c r="B61" s="396"/>
    </row>
    <row r="62" spans="1:4" ht="15" customHeight="1" x14ac:dyDescent="0.3">
      <c r="A62" s="396"/>
      <c r="B62" s="396"/>
    </row>
    <row r="63" spans="1:4" ht="15" customHeight="1" x14ac:dyDescent="0.3">
      <c r="A63" s="396"/>
      <c r="B63" s="396"/>
    </row>
    <row r="64" spans="1:4" ht="15" customHeight="1" x14ac:dyDescent="0.3">
      <c r="A64" s="396"/>
      <c r="B64" s="396"/>
    </row>
    <row r="65" spans="1:2" ht="15" customHeight="1" x14ac:dyDescent="0.3">
      <c r="A65" s="396"/>
      <c r="B65" s="396"/>
    </row>
    <row r="66" spans="1:2" ht="15" customHeight="1" x14ac:dyDescent="0.3">
      <c r="A66" s="396"/>
      <c r="B66" s="396"/>
    </row>
    <row r="67" spans="1:2" ht="15" customHeight="1" x14ac:dyDescent="0.3">
      <c r="A67" s="396"/>
      <c r="B67" s="396"/>
    </row>
    <row r="68" spans="1:2" ht="15" customHeight="1" x14ac:dyDescent="0.3">
      <c r="A68" s="396"/>
      <c r="B68" s="396"/>
    </row>
    <row r="69" spans="1:2" ht="15" customHeight="1" x14ac:dyDescent="0.3">
      <c r="A69" s="396"/>
      <c r="B69" s="396"/>
    </row>
    <row r="70" spans="1:2" ht="15" customHeight="1" x14ac:dyDescent="0.3">
      <c r="A70" s="396"/>
      <c r="B70" s="396"/>
    </row>
    <row r="71" spans="1:2" ht="15" customHeight="1" x14ac:dyDescent="0.3">
      <c r="A71" s="396"/>
      <c r="B71" s="396"/>
    </row>
    <row r="72" spans="1:2" ht="15" customHeight="1" x14ac:dyDescent="0.3">
      <c r="A72" s="396"/>
      <c r="B72" s="396"/>
    </row>
    <row r="73" spans="1:2" ht="15" customHeight="1" x14ac:dyDescent="0.3">
      <c r="A73" s="396"/>
      <c r="B73" s="396"/>
    </row>
    <row r="74" spans="1:2" ht="15" customHeight="1" x14ac:dyDescent="0.3">
      <c r="A74" s="396"/>
      <c r="B74" s="396"/>
    </row>
    <row r="75" spans="1:2" ht="15" customHeight="1" x14ac:dyDescent="0.3">
      <c r="A75" s="396"/>
      <c r="B75" s="396"/>
    </row>
    <row r="76" spans="1:2" ht="15" customHeight="1" x14ac:dyDescent="0.3">
      <c r="A76" s="396"/>
      <c r="B76" s="396"/>
    </row>
    <row r="77" spans="1:2" ht="15" customHeight="1" x14ac:dyDescent="0.3">
      <c r="A77" s="396"/>
      <c r="B77" s="396"/>
    </row>
    <row r="78" spans="1:2" ht="15" customHeight="1" x14ac:dyDescent="0.3">
      <c r="A78" s="396"/>
      <c r="B78" s="396"/>
    </row>
    <row r="79" spans="1:2" ht="15" customHeight="1" x14ac:dyDescent="0.3">
      <c r="A79" s="396"/>
      <c r="B79" s="396"/>
    </row>
    <row r="80" spans="1:2" ht="15" customHeight="1" x14ac:dyDescent="0.3">
      <c r="A80" s="396"/>
      <c r="B80" s="396"/>
    </row>
    <row r="81" spans="1:2" ht="15" customHeight="1" x14ac:dyDescent="0.3">
      <c r="A81" s="396"/>
      <c r="B81" s="396"/>
    </row>
    <row r="82" spans="1:2" ht="15" customHeight="1" x14ac:dyDescent="0.3">
      <c r="A82" s="396"/>
      <c r="B82" s="396"/>
    </row>
    <row r="83" spans="1:2" ht="15" customHeight="1" x14ac:dyDescent="0.3">
      <c r="A83" s="396"/>
      <c r="B83" s="396"/>
    </row>
    <row r="84" spans="1:2" ht="15" customHeight="1" x14ac:dyDescent="0.3">
      <c r="A84" s="396"/>
      <c r="B84" s="396"/>
    </row>
    <row r="85" spans="1:2" ht="15" customHeight="1" x14ac:dyDescent="0.3">
      <c r="A85" s="396"/>
      <c r="B85" s="396"/>
    </row>
    <row r="86" spans="1:2" ht="15" customHeight="1" x14ac:dyDescent="0.3">
      <c r="A86" s="396"/>
      <c r="B86" s="396"/>
    </row>
    <row r="87" spans="1:2" ht="15" customHeight="1" x14ac:dyDescent="0.3">
      <c r="A87" s="396"/>
      <c r="B87" s="396"/>
    </row>
    <row r="88" spans="1:2" ht="15" customHeight="1" x14ac:dyDescent="0.3">
      <c r="A88" s="396"/>
      <c r="B88" s="396"/>
    </row>
    <row r="89" spans="1:2" ht="15" customHeight="1" x14ac:dyDescent="0.3">
      <c r="A89" s="396"/>
      <c r="B89" s="396"/>
    </row>
    <row r="90" spans="1:2" ht="15" customHeight="1" x14ac:dyDescent="0.3">
      <c r="A90" s="396"/>
      <c r="B90" s="396"/>
    </row>
    <row r="91" spans="1:2" ht="15" customHeight="1" x14ac:dyDescent="0.3">
      <c r="A91" s="396"/>
      <c r="B91" s="396"/>
    </row>
    <row r="92" spans="1:2" ht="15" customHeight="1" x14ac:dyDescent="0.3">
      <c r="A92" s="396"/>
      <c r="B92" s="396"/>
    </row>
    <row r="93" spans="1:2" ht="15" customHeight="1" x14ac:dyDescent="0.3">
      <c r="A93" s="396"/>
      <c r="B93" s="396"/>
    </row>
    <row r="94" spans="1:2" ht="15" customHeight="1" x14ac:dyDescent="0.3">
      <c r="A94" s="396"/>
      <c r="B94" s="396"/>
    </row>
    <row r="95" spans="1:2" ht="15" customHeight="1" x14ac:dyDescent="0.3">
      <c r="A95" s="396"/>
      <c r="B95" s="396"/>
    </row>
    <row r="96" spans="1:2" ht="15" customHeight="1" x14ac:dyDescent="0.3">
      <c r="A96" s="396"/>
      <c r="B96" s="396"/>
    </row>
    <row r="97" spans="1:2" ht="15" customHeight="1" x14ac:dyDescent="0.3">
      <c r="A97" s="396"/>
      <c r="B97" s="396"/>
    </row>
    <row r="98" spans="1:2" ht="15" customHeight="1" x14ac:dyDescent="0.3">
      <c r="A98" s="396"/>
      <c r="B98" s="396"/>
    </row>
    <row r="99" spans="1:2" ht="15" customHeight="1" x14ac:dyDescent="0.3">
      <c r="A99" s="396"/>
      <c r="B99" s="396"/>
    </row>
    <row r="100" spans="1:2" ht="15" customHeight="1" x14ac:dyDescent="0.3">
      <c r="A100" s="396"/>
      <c r="B100" s="396"/>
    </row>
    <row r="101" spans="1:2" ht="15" customHeight="1" x14ac:dyDescent="0.3">
      <c r="A101" s="396"/>
      <c r="B101" s="396"/>
    </row>
    <row r="102" spans="1:2" ht="15" customHeight="1" x14ac:dyDescent="0.3">
      <c r="A102" s="396"/>
      <c r="B102" s="396"/>
    </row>
    <row r="103" spans="1:2" ht="15" customHeight="1" x14ac:dyDescent="0.3">
      <c r="A103" s="396"/>
      <c r="B103" s="396"/>
    </row>
    <row r="104" spans="1:2" ht="15" customHeight="1" x14ac:dyDescent="0.3">
      <c r="A104" s="396"/>
      <c r="B104" s="396"/>
    </row>
    <row r="105" spans="1:2" ht="15" customHeight="1" x14ac:dyDescent="0.3">
      <c r="A105" s="396"/>
      <c r="B105" s="396"/>
    </row>
    <row r="106" spans="1:2" ht="15" customHeight="1" x14ac:dyDescent="0.3">
      <c r="A106" s="396"/>
      <c r="B106" s="396"/>
    </row>
    <row r="107" spans="1:2" ht="15" customHeight="1" x14ac:dyDescent="0.3">
      <c r="A107" s="396"/>
      <c r="B107" s="396"/>
    </row>
    <row r="108" spans="1:2" ht="15" customHeight="1" x14ac:dyDescent="0.3">
      <c r="A108" s="396"/>
      <c r="B108" s="396"/>
    </row>
    <row r="109" spans="1:2" ht="15" customHeight="1" x14ac:dyDescent="0.3"/>
    <row r="110" spans="1:2" ht="15" customHeight="1" x14ac:dyDescent="0.3"/>
    <row r="111" spans="1:2" ht="15" customHeight="1" x14ac:dyDescent="0.3"/>
    <row r="112" spans="1:2" ht="15" customHeight="1" x14ac:dyDescent="0.3"/>
    <row r="113" ht="15" customHeight="1" x14ac:dyDescent="0.3"/>
    <row r="114" ht="15" customHeight="1" x14ac:dyDescent="0.3"/>
    <row r="115" ht="15" customHeight="1" x14ac:dyDescent="0.3"/>
    <row r="116" ht="15" customHeight="1" x14ac:dyDescent="0.3"/>
    <row r="117" ht="15" customHeight="1" x14ac:dyDescent="0.3"/>
    <row r="118" ht="15" customHeight="1" x14ac:dyDescent="0.3"/>
    <row r="119" ht="15" customHeight="1" x14ac:dyDescent="0.3"/>
    <row r="120" ht="15" customHeight="1" x14ac:dyDescent="0.3"/>
    <row r="121" ht="15" customHeight="1" x14ac:dyDescent="0.3"/>
    <row r="122" ht="15" customHeight="1" x14ac:dyDescent="0.3"/>
    <row r="123" ht="15" customHeight="1" x14ac:dyDescent="0.3"/>
    <row r="124" ht="15" customHeight="1" x14ac:dyDescent="0.3"/>
    <row r="125" ht="15" customHeight="1" x14ac:dyDescent="0.3"/>
    <row r="126" ht="15" customHeight="1" x14ac:dyDescent="0.3"/>
    <row r="127" ht="15" customHeight="1" x14ac:dyDescent="0.3"/>
    <row r="128" ht="15" customHeight="1" x14ac:dyDescent="0.3"/>
    <row r="129" ht="15" customHeight="1" x14ac:dyDescent="0.3"/>
    <row r="130" ht="15" customHeight="1" x14ac:dyDescent="0.3"/>
    <row r="131" ht="15" customHeight="1" x14ac:dyDescent="0.3"/>
    <row r="132" ht="15" customHeight="1" x14ac:dyDescent="0.3"/>
    <row r="133" ht="15" customHeight="1" x14ac:dyDescent="0.3"/>
    <row r="134" ht="15" customHeight="1" x14ac:dyDescent="0.3"/>
    <row r="135" ht="15" customHeight="1" x14ac:dyDescent="0.3"/>
    <row r="136" ht="15" customHeight="1" x14ac:dyDescent="0.3"/>
    <row r="137" ht="15" customHeight="1" x14ac:dyDescent="0.3"/>
    <row r="138" ht="15" customHeight="1" x14ac:dyDescent="0.3"/>
    <row r="139" ht="15" customHeight="1" x14ac:dyDescent="0.3"/>
    <row r="140" ht="15" customHeight="1" x14ac:dyDescent="0.3"/>
    <row r="141" ht="15" customHeight="1" x14ac:dyDescent="0.3"/>
    <row r="142" ht="15" customHeight="1" x14ac:dyDescent="0.3"/>
  </sheetData>
  <mergeCells count="5">
    <mergeCell ref="A1:I1"/>
    <mergeCell ref="A9:A10"/>
    <mergeCell ref="B9:B10"/>
    <mergeCell ref="C9:C10"/>
    <mergeCell ref="D9:I9"/>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A727C7-63A8-4325-B9A0-8917106DFFE4}">
  <sheetPr>
    <pageSetUpPr fitToPage="1"/>
  </sheetPr>
  <dimension ref="A1:F227"/>
  <sheetViews>
    <sheetView view="pageBreakPreview" topLeftCell="A13" zoomScale="90" zoomScaleNormal="100" zoomScaleSheetLayoutView="90" workbookViewId="0">
      <selection activeCell="D39" sqref="D39"/>
    </sheetView>
  </sheetViews>
  <sheetFormatPr defaultColWidth="9.109375" defaultRowHeight="14.4" x14ac:dyDescent="0.3"/>
  <cols>
    <col min="1" max="1" width="11.33203125" style="169" customWidth="1"/>
    <col min="2" max="2" width="44.33203125" style="50" customWidth="1"/>
    <col min="3" max="3" width="11.109375" style="169" customWidth="1"/>
    <col min="4" max="4" width="14" style="43" bestFit="1" customWidth="1"/>
    <col min="5" max="5" width="13.88671875" style="43" bestFit="1" customWidth="1"/>
    <col min="6" max="6" width="14.109375" style="44" bestFit="1" customWidth="1"/>
    <col min="7" max="16384" width="9.109375" style="50"/>
  </cols>
  <sheetData>
    <row r="1" spans="1:6" x14ac:dyDescent="0.3">
      <c r="A1" s="158" t="s">
        <v>44</v>
      </c>
      <c r="B1" s="159" t="s">
        <v>45</v>
      </c>
      <c r="C1" s="158" t="s">
        <v>46</v>
      </c>
      <c r="D1" s="71" t="s">
        <v>43</v>
      </c>
      <c r="E1" s="111" t="s">
        <v>47</v>
      </c>
      <c r="F1" s="111" t="s">
        <v>34</v>
      </c>
    </row>
    <row r="2" spans="1:6" s="163" customFormat="1" x14ac:dyDescent="0.3">
      <c r="A2" s="63" t="s">
        <v>225</v>
      </c>
      <c r="B2" s="115" t="s">
        <v>226</v>
      </c>
      <c r="C2" s="63"/>
      <c r="D2" s="63"/>
      <c r="E2" s="63"/>
      <c r="F2" s="332"/>
    </row>
    <row r="3" spans="1:6" x14ac:dyDescent="0.3">
      <c r="A3" s="75"/>
      <c r="B3" s="21"/>
      <c r="C3" s="75"/>
      <c r="D3" s="75"/>
      <c r="E3" s="75"/>
      <c r="F3" s="41"/>
    </row>
    <row r="4" spans="1:6" s="100" customFormat="1" x14ac:dyDescent="0.3">
      <c r="A4" s="75" t="s">
        <v>227</v>
      </c>
      <c r="B4" s="21" t="s">
        <v>228</v>
      </c>
      <c r="C4" s="75"/>
      <c r="D4" s="75"/>
      <c r="E4" s="75"/>
      <c r="F4" s="41"/>
    </row>
    <row r="5" spans="1:6" x14ac:dyDescent="0.3">
      <c r="A5" s="75"/>
      <c r="B5" s="21"/>
      <c r="C5" s="75"/>
      <c r="D5" s="75"/>
      <c r="E5" s="75"/>
      <c r="F5" s="41"/>
    </row>
    <row r="6" spans="1:6" ht="28.8" x14ac:dyDescent="0.3">
      <c r="A6" s="75" t="s">
        <v>1144</v>
      </c>
      <c r="B6" s="21" t="s">
        <v>1145</v>
      </c>
      <c r="C6" s="75"/>
      <c r="D6" s="75"/>
      <c r="E6" s="75"/>
      <c r="F6" s="41"/>
    </row>
    <row r="7" spans="1:6" x14ac:dyDescent="0.3">
      <c r="A7" s="75"/>
      <c r="B7" s="21"/>
      <c r="C7" s="75"/>
      <c r="D7" s="75"/>
      <c r="E7" s="75"/>
      <c r="F7" s="41"/>
    </row>
    <row r="8" spans="1:6" x14ac:dyDescent="0.3">
      <c r="A8" s="75" t="s">
        <v>211</v>
      </c>
      <c r="B8" s="21" t="s">
        <v>1128</v>
      </c>
      <c r="C8" s="75" t="s">
        <v>9</v>
      </c>
      <c r="D8" s="75">
        <v>50</v>
      </c>
      <c r="E8" s="107"/>
      <c r="F8" s="69">
        <f>E8*D8</f>
        <v>0</v>
      </c>
    </row>
    <row r="9" spans="1:6" x14ac:dyDescent="0.3">
      <c r="A9" s="75"/>
      <c r="B9" s="21"/>
      <c r="C9" s="75"/>
      <c r="D9" s="75"/>
      <c r="E9" s="107"/>
      <c r="F9" s="69"/>
    </row>
    <row r="10" spans="1:6" ht="28.8" x14ac:dyDescent="0.3">
      <c r="A10" s="75" t="s">
        <v>231</v>
      </c>
      <c r="B10" s="21" t="s">
        <v>232</v>
      </c>
      <c r="C10" s="75" t="s">
        <v>9</v>
      </c>
      <c r="D10" s="75">
        <v>5</v>
      </c>
      <c r="E10" s="107"/>
      <c r="F10" s="69">
        <f>E10*D10</f>
        <v>0</v>
      </c>
    </row>
    <row r="11" spans="1:6" x14ac:dyDescent="0.3">
      <c r="A11" s="75"/>
      <c r="B11" s="21"/>
      <c r="C11" s="75"/>
      <c r="D11" s="75"/>
      <c r="E11" s="107"/>
      <c r="F11" s="69"/>
    </row>
    <row r="12" spans="1:6" ht="28.8" x14ac:dyDescent="0.3">
      <c r="A12" s="75" t="s">
        <v>229</v>
      </c>
      <c r="B12" s="21" t="s">
        <v>230</v>
      </c>
      <c r="C12" s="75" t="s">
        <v>5</v>
      </c>
      <c r="D12" s="75">
        <v>14</v>
      </c>
      <c r="E12" s="107"/>
      <c r="F12" s="69">
        <f>E12*D12</f>
        <v>0</v>
      </c>
    </row>
    <row r="13" spans="1:6" x14ac:dyDescent="0.3">
      <c r="A13" s="75"/>
      <c r="B13" s="21"/>
      <c r="C13" s="75"/>
      <c r="D13" s="75"/>
      <c r="E13" s="107"/>
      <c r="F13" s="69"/>
    </row>
    <row r="14" spans="1:6" s="100" customFormat="1" x14ac:dyDescent="0.3">
      <c r="A14" s="75" t="s">
        <v>233</v>
      </c>
      <c r="B14" s="21" t="s">
        <v>234</v>
      </c>
      <c r="C14" s="75"/>
      <c r="D14" s="75"/>
      <c r="E14" s="107"/>
      <c r="F14" s="69"/>
    </row>
    <row r="15" spans="1:6" x14ac:dyDescent="0.3">
      <c r="A15" s="75"/>
      <c r="B15" s="21"/>
      <c r="C15" s="75"/>
      <c r="D15" s="75"/>
      <c r="E15" s="107"/>
      <c r="F15" s="69"/>
    </row>
    <row r="16" spans="1:6" x14ac:dyDescent="0.3">
      <c r="A16" s="75" t="s">
        <v>235</v>
      </c>
      <c r="B16" s="21" t="s">
        <v>142</v>
      </c>
      <c r="C16" s="75" t="s">
        <v>9</v>
      </c>
      <c r="D16" s="75">
        <v>45</v>
      </c>
      <c r="E16" s="107"/>
      <c r="F16" s="69">
        <f>E16*D16</f>
        <v>0</v>
      </c>
    </row>
    <row r="17" spans="1:6" x14ac:dyDescent="0.3">
      <c r="A17" s="75"/>
      <c r="B17" s="21"/>
      <c r="C17" s="75"/>
      <c r="D17" s="75"/>
      <c r="E17" s="107"/>
      <c r="F17" s="69"/>
    </row>
    <row r="18" spans="1:6" x14ac:dyDescent="0.3">
      <c r="A18" s="75" t="s">
        <v>236</v>
      </c>
      <c r="B18" s="21" t="s">
        <v>108</v>
      </c>
      <c r="C18" s="75" t="s">
        <v>9</v>
      </c>
      <c r="D18" s="75">
        <v>55</v>
      </c>
      <c r="E18" s="107"/>
      <c r="F18" s="69">
        <f>E18*D18</f>
        <v>0</v>
      </c>
    </row>
    <row r="19" spans="1:6" x14ac:dyDescent="0.3">
      <c r="A19" s="75"/>
      <c r="B19" s="21"/>
      <c r="C19" s="75"/>
      <c r="D19" s="75"/>
      <c r="E19" s="107"/>
      <c r="F19" s="69"/>
    </row>
    <row r="20" spans="1:6" x14ac:dyDescent="0.3">
      <c r="A20" s="75" t="s">
        <v>237</v>
      </c>
      <c r="B20" s="21" t="s">
        <v>109</v>
      </c>
      <c r="C20" s="75" t="s">
        <v>5</v>
      </c>
      <c r="D20" s="75">
        <v>1050</v>
      </c>
      <c r="E20" s="107"/>
      <c r="F20" s="69">
        <f>E20*D20</f>
        <v>0</v>
      </c>
    </row>
    <row r="21" spans="1:6" x14ac:dyDescent="0.3">
      <c r="A21" s="75"/>
      <c r="B21" s="21"/>
      <c r="C21" s="75"/>
      <c r="D21" s="75"/>
      <c r="E21" s="107"/>
      <c r="F21" s="69"/>
    </row>
    <row r="22" spans="1:6" s="163" customFormat="1" x14ac:dyDescent="0.3">
      <c r="A22" s="63" t="s">
        <v>238</v>
      </c>
      <c r="B22" s="115" t="s">
        <v>239</v>
      </c>
      <c r="C22" s="63"/>
      <c r="D22" s="63"/>
      <c r="E22" s="63"/>
      <c r="F22" s="332"/>
    </row>
    <row r="23" spans="1:6" x14ac:dyDescent="0.3">
      <c r="A23" s="75"/>
      <c r="B23" s="21"/>
      <c r="C23" s="75"/>
      <c r="D23" s="75"/>
      <c r="E23" s="107"/>
      <c r="F23" s="69"/>
    </row>
    <row r="24" spans="1:6" ht="57.6" x14ac:dyDescent="0.3">
      <c r="A24" s="75" t="s">
        <v>240</v>
      </c>
      <c r="B24" s="21" t="s">
        <v>241</v>
      </c>
      <c r="C24" s="75" t="s">
        <v>2</v>
      </c>
      <c r="D24" s="75">
        <v>1</v>
      </c>
      <c r="E24" s="107"/>
      <c r="F24" s="69">
        <f>E24*D24</f>
        <v>0</v>
      </c>
    </row>
    <row r="25" spans="1:6" x14ac:dyDescent="0.3">
      <c r="A25" s="75"/>
      <c r="B25" s="21"/>
      <c r="C25" s="75"/>
      <c r="D25" s="75"/>
      <c r="E25" s="107"/>
      <c r="F25" s="69"/>
    </row>
    <row r="26" spans="1:6" s="100" customFormat="1" ht="14.4" customHeight="1" x14ac:dyDescent="0.3">
      <c r="A26" s="75" t="s">
        <v>242</v>
      </c>
      <c r="B26" s="21" t="s">
        <v>243</v>
      </c>
      <c r="C26" s="75"/>
      <c r="D26" s="75"/>
      <c r="E26" s="107"/>
      <c r="F26" s="69"/>
    </row>
    <row r="27" spans="1:6" ht="14.4" customHeight="1" x14ac:dyDescent="0.3">
      <c r="A27" s="75"/>
      <c r="B27" s="21"/>
      <c r="C27" s="75"/>
      <c r="D27" s="75"/>
      <c r="E27" s="107"/>
      <c r="F27" s="69"/>
    </row>
    <row r="28" spans="1:6" ht="28.8" x14ac:dyDescent="0.3">
      <c r="A28" s="75" t="s">
        <v>244</v>
      </c>
      <c r="B28" s="21" t="s">
        <v>245</v>
      </c>
      <c r="C28" s="75" t="s">
        <v>0</v>
      </c>
      <c r="D28" s="317">
        <v>106000</v>
      </c>
      <c r="E28" s="457">
        <v>1</v>
      </c>
      <c r="F28" s="69">
        <f>E28*D28</f>
        <v>106000</v>
      </c>
    </row>
    <row r="29" spans="1:6" x14ac:dyDescent="0.3">
      <c r="A29" s="75"/>
      <c r="B29" s="21"/>
      <c r="C29" s="75"/>
      <c r="D29" s="75"/>
      <c r="E29" s="107"/>
      <c r="F29" s="69"/>
    </row>
    <row r="30" spans="1:6" ht="28.8" x14ac:dyDescent="0.3">
      <c r="A30" s="75" t="s">
        <v>246</v>
      </c>
      <c r="B30" s="21" t="s">
        <v>247</v>
      </c>
      <c r="C30" s="75" t="s">
        <v>1</v>
      </c>
      <c r="D30" s="107">
        <f>F28</f>
        <v>106000</v>
      </c>
      <c r="E30" s="259"/>
      <c r="F30" s="69">
        <f>E30*D30</f>
        <v>0</v>
      </c>
    </row>
    <row r="31" spans="1:6" x14ac:dyDescent="0.3">
      <c r="A31" s="75"/>
      <c r="B31" s="21"/>
      <c r="C31" s="75"/>
      <c r="D31" s="75"/>
      <c r="E31" s="107"/>
      <c r="F31" s="69"/>
    </row>
    <row r="32" spans="1:6" s="100" customFormat="1" x14ac:dyDescent="0.3">
      <c r="A32" s="75" t="s">
        <v>248</v>
      </c>
      <c r="B32" s="21" t="s">
        <v>85</v>
      </c>
      <c r="C32" s="75"/>
      <c r="D32" s="75"/>
      <c r="E32" s="107"/>
      <c r="F32" s="69"/>
    </row>
    <row r="33" spans="1:6" x14ac:dyDescent="0.3">
      <c r="A33" s="75"/>
      <c r="B33" s="21"/>
      <c r="C33" s="75"/>
      <c r="D33" s="75"/>
      <c r="E33" s="107"/>
      <c r="F33" s="69"/>
    </row>
    <row r="34" spans="1:6" s="100" customFormat="1" ht="28.8" x14ac:dyDescent="0.3">
      <c r="A34" s="75" t="s">
        <v>249</v>
      </c>
      <c r="B34" s="21" t="s">
        <v>250</v>
      </c>
      <c r="C34" s="75"/>
      <c r="D34" s="75"/>
      <c r="E34" s="107"/>
      <c r="F34" s="69"/>
    </row>
    <row r="35" spans="1:6" x14ac:dyDescent="0.3">
      <c r="A35" s="75"/>
      <c r="B35" s="21"/>
      <c r="C35" s="75"/>
      <c r="D35" s="75"/>
      <c r="E35" s="107"/>
      <c r="F35" s="69"/>
    </row>
    <row r="36" spans="1:6" x14ac:dyDescent="0.3">
      <c r="A36" s="75" t="s">
        <v>211</v>
      </c>
      <c r="B36" s="21" t="s">
        <v>251</v>
      </c>
      <c r="C36" s="75" t="s">
        <v>9</v>
      </c>
      <c r="D36" s="75">
        <v>300</v>
      </c>
      <c r="E36" s="107"/>
      <c r="F36" s="69">
        <f>E36*D36</f>
        <v>0</v>
      </c>
    </row>
    <row r="37" spans="1:6" x14ac:dyDescent="0.3">
      <c r="A37" s="75"/>
      <c r="B37" s="21"/>
      <c r="C37" s="75"/>
      <c r="D37" s="75"/>
      <c r="E37" s="107"/>
      <c r="F37" s="69"/>
    </row>
    <row r="38" spans="1:6" x14ac:dyDescent="0.3">
      <c r="A38" s="75" t="s">
        <v>213</v>
      </c>
      <c r="B38" s="21" t="s">
        <v>252</v>
      </c>
      <c r="C38" s="75" t="s">
        <v>9</v>
      </c>
      <c r="D38" s="75">
        <v>70</v>
      </c>
      <c r="E38" s="107"/>
      <c r="F38" s="69">
        <f>E38*D38</f>
        <v>0</v>
      </c>
    </row>
    <row r="39" spans="1:6" x14ac:dyDescent="0.3">
      <c r="A39" s="75"/>
      <c r="B39" s="21"/>
      <c r="C39" s="75"/>
      <c r="D39" s="75"/>
      <c r="E39" s="107"/>
      <c r="F39" s="69"/>
    </row>
    <row r="40" spans="1:6" ht="28.8" x14ac:dyDescent="0.3">
      <c r="A40" s="75" t="s">
        <v>253</v>
      </c>
      <c r="B40" s="21" t="s">
        <v>254</v>
      </c>
      <c r="C40" s="75" t="s">
        <v>9</v>
      </c>
      <c r="D40" s="75">
        <v>195</v>
      </c>
      <c r="E40" s="107"/>
      <c r="F40" s="69">
        <f>E40*D40</f>
        <v>0</v>
      </c>
    </row>
    <row r="41" spans="1:6" x14ac:dyDescent="0.3">
      <c r="A41" s="75"/>
      <c r="B41" s="21"/>
      <c r="C41" s="75"/>
      <c r="D41" s="75"/>
      <c r="E41" s="107"/>
      <c r="F41" s="69"/>
    </row>
    <row r="42" spans="1:6" x14ac:dyDescent="0.3">
      <c r="A42" s="75" t="s">
        <v>257</v>
      </c>
      <c r="B42" s="21" t="s">
        <v>258</v>
      </c>
      <c r="C42" s="75" t="s">
        <v>9</v>
      </c>
      <c r="D42" s="75">
        <v>75</v>
      </c>
      <c r="E42" s="107"/>
      <c r="F42" s="69">
        <f>E42*D42</f>
        <v>0</v>
      </c>
    </row>
    <row r="43" spans="1:6" x14ac:dyDescent="0.3">
      <c r="A43" s="75"/>
      <c r="B43" s="21"/>
      <c r="C43" s="75"/>
      <c r="D43" s="75"/>
      <c r="E43" s="107"/>
      <c r="F43" s="69"/>
    </row>
    <row r="44" spans="1:6" s="100" customFormat="1" x14ac:dyDescent="0.3">
      <c r="A44" s="75" t="s">
        <v>259</v>
      </c>
      <c r="B44" s="21" t="s">
        <v>260</v>
      </c>
      <c r="C44" s="75"/>
      <c r="D44" s="75"/>
      <c r="E44" s="107"/>
      <c r="F44" s="69"/>
    </row>
    <row r="45" spans="1:6" x14ac:dyDescent="0.3">
      <c r="A45" s="75"/>
      <c r="B45" s="21"/>
      <c r="C45" s="75"/>
      <c r="D45" s="75"/>
      <c r="E45" s="107"/>
      <c r="F45" s="69"/>
    </row>
    <row r="46" spans="1:6" ht="13.95" customHeight="1" x14ac:dyDescent="0.3">
      <c r="A46" s="75" t="s">
        <v>261</v>
      </c>
      <c r="B46" s="21" t="s">
        <v>262</v>
      </c>
      <c r="C46" s="75" t="s">
        <v>2</v>
      </c>
      <c r="D46" s="75">
        <v>1</v>
      </c>
      <c r="E46" s="107"/>
      <c r="F46" s="69">
        <f>E46*D46</f>
        <v>0</v>
      </c>
    </row>
    <row r="47" spans="1:6" ht="13.95" customHeight="1" x14ac:dyDescent="0.3">
      <c r="A47" s="75"/>
      <c r="B47" s="21"/>
      <c r="C47" s="75"/>
      <c r="D47" s="75"/>
      <c r="E47" s="107"/>
      <c r="F47" s="69"/>
    </row>
    <row r="48" spans="1:6" x14ac:dyDescent="0.3">
      <c r="A48" s="75" t="s">
        <v>263</v>
      </c>
      <c r="B48" s="21" t="s">
        <v>110</v>
      </c>
      <c r="C48" s="75" t="s">
        <v>2</v>
      </c>
      <c r="D48" s="75">
        <v>1</v>
      </c>
      <c r="E48" s="107"/>
      <c r="F48" s="69">
        <f>E48*D48</f>
        <v>0</v>
      </c>
    </row>
    <row r="49" spans="1:6" x14ac:dyDescent="0.3">
      <c r="A49" s="75"/>
      <c r="B49" s="21"/>
      <c r="C49" s="75"/>
      <c r="D49" s="75"/>
      <c r="E49" s="107"/>
      <c r="F49" s="69"/>
    </row>
    <row r="50" spans="1:6" s="100" customFormat="1" x14ac:dyDescent="0.3">
      <c r="A50" s="75" t="s">
        <v>264</v>
      </c>
      <c r="B50" s="21" t="s">
        <v>265</v>
      </c>
      <c r="C50" s="75"/>
      <c r="D50" s="75"/>
      <c r="E50" s="107"/>
      <c r="F50" s="69"/>
    </row>
    <row r="51" spans="1:6" x14ac:dyDescent="0.3">
      <c r="A51" s="75"/>
      <c r="B51" s="21"/>
      <c r="C51" s="75"/>
      <c r="D51" s="75"/>
      <c r="E51" s="107"/>
      <c r="F51" s="69"/>
    </row>
    <row r="52" spans="1:6" x14ac:dyDescent="0.3">
      <c r="A52" s="75" t="s">
        <v>266</v>
      </c>
      <c r="B52" s="21" t="s">
        <v>267</v>
      </c>
      <c r="C52" s="75" t="s">
        <v>9</v>
      </c>
      <c r="D52" s="75">
        <v>182</v>
      </c>
      <c r="E52" s="107"/>
      <c r="F52" s="69">
        <f>E52*D52</f>
        <v>0</v>
      </c>
    </row>
    <row r="53" spans="1:6" x14ac:dyDescent="0.3">
      <c r="A53" s="75"/>
      <c r="B53" s="21"/>
      <c r="C53" s="75"/>
      <c r="D53" s="75"/>
      <c r="E53" s="107"/>
      <c r="F53" s="69"/>
    </row>
    <row r="54" spans="1:6" x14ac:dyDescent="0.3">
      <c r="A54" s="75" t="s">
        <v>268</v>
      </c>
      <c r="B54" s="21" t="s">
        <v>111</v>
      </c>
      <c r="C54" s="75" t="s">
        <v>9</v>
      </c>
      <c r="D54" s="75">
        <v>182</v>
      </c>
      <c r="E54" s="107"/>
      <c r="F54" s="69">
        <f>E54*D54</f>
        <v>0</v>
      </c>
    </row>
    <row r="55" spans="1:6" x14ac:dyDescent="0.3">
      <c r="A55" s="75"/>
      <c r="B55" s="21"/>
      <c r="C55" s="75"/>
      <c r="D55" s="75"/>
      <c r="E55" s="107"/>
      <c r="F55" s="69"/>
    </row>
    <row r="56" spans="1:6" x14ac:dyDescent="0.3">
      <c r="A56" s="75" t="s">
        <v>269</v>
      </c>
      <c r="B56" s="21" t="s">
        <v>270</v>
      </c>
      <c r="C56" s="75" t="s">
        <v>9</v>
      </c>
      <c r="D56" s="75">
        <v>540</v>
      </c>
      <c r="E56" s="107"/>
      <c r="F56" s="69">
        <f>E56*D56</f>
        <v>0</v>
      </c>
    </row>
    <row r="57" spans="1:6" x14ac:dyDescent="0.3">
      <c r="A57" s="75"/>
      <c r="B57" s="21"/>
      <c r="C57" s="75"/>
      <c r="D57" s="75"/>
      <c r="E57" s="107"/>
      <c r="F57" s="69"/>
    </row>
    <row r="58" spans="1:6" ht="43.2" x14ac:dyDescent="0.3">
      <c r="A58" s="75" t="s">
        <v>271</v>
      </c>
      <c r="B58" s="21" t="s">
        <v>272</v>
      </c>
      <c r="C58" s="75" t="s">
        <v>18</v>
      </c>
      <c r="D58" s="75">
        <v>110</v>
      </c>
      <c r="E58" s="107"/>
      <c r="F58" s="69">
        <f>E58*D58</f>
        <v>0</v>
      </c>
    </row>
    <row r="59" spans="1:6" x14ac:dyDescent="0.3">
      <c r="A59" s="75"/>
      <c r="B59" s="21"/>
      <c r="C59" s="75"/>
      <c r="D59" s="75"/>
      <c r="E59" s="107"/>
      <c r="F59" s="69"/>
    </row>
    <row r="60" spans="1:6" s="100" customFormat="1" x14ac:dyDescent="0.3">
      <c r="A60" s="75" t="s">
        <v>273</v>
      </c>
      <c r="B60" s="21" t="s">
        <v>274</v>
      </c>
      <c r="C60" s="75"/>
      <c r="D60" s="75"/>
      <c r="E60" s="107"/>
      <c r="F60" s="69"/>
    </row>
    <row r="61" spans="1:6" x14ac:dyDescent="0.3">
      <c r="A61" s="75"/>
      <c r="B61" s="21"/>
      <c r="C61" s="75"/>
      <c r="D61" s="75"/>
      <c r="E61" s="107"/>
      <c r="F61" s="69"/>
    </row>
    <row r="62" spans="1:6" x14ac:dyDescent="0.3">
      <c r="A62" s="75" t="s">
        <v>275</v>
      </c>
      <c r="B62" s="21" t="s">
        <v>276</v>
      </c>
      <c r="C62" s="75" t="s">
        <v>9</v>
      </c>
      <c r="D62" s="75">
        <v>254</v>
      </c>
      <c r="E62" s="107"/>
      <c r="F62" s="69">
        <f>E62*D62</f>
        <v>0</v>
      </c>
    </row>
    <row r="63" spans="1:6" x14ac:dyDescent="0.3">
      <c r="A63" s="75"/>
      <c r="B63" s="21"/>
      <c r="C63" s="75"/>
      <c r="D63" s="75"/>
      <c r="E63" s="107"/>
      <c r="F63" s="69"/>
    </row>
    <row r="64" spans="1:6" x14ac:dyDescent="0.3">
      <c r="A64" s="75" t="s">
        <v>277</v>
      </c>
      <c r="B64" s="21" t="s">
        <v>278</v>
      </c>
      <c r="C64" s="75" t="s">
        <v>9</v>
      </c>
      <c r="D64" s="75">
        <v>54</v>
      </c>
      <c r="E64" s="107"/>
      <c r="F64" s="69">
        <f>E64*D64</f>
        <v>0</v>
      </c>
    </row>
    <row r="65" spans="1:6" x14ac:dyDescent="0.3">
      <c r="A65" s="75"/>
      <c r="B65" s="21"/>
      <c r="C65" s="75"/>
      <c r="D65" s="75"/>
      <c r="E65" s="107"/>
      <c r="F65" s="69"/>
    </row>
    <row r="66" spans="1:6" x14ac:dyDescent="0.3">
      <c r="A66" s="75" t="s">
        <v>279</v>
      </c>
      <c r="B66" s="21" t="s">
        <v>280</v>
      </c>
      <c r="C66" s="75" t="s">
        <v>9</v>
      </c>
      <c r="D66" s="75">
        <v>54</v>
      </c>
      <c r="E66" s="107"/>
      <c r="F66" s="69">
        <f>E66*D66</f>
        <v>0</v>
      </c>
    </row>
    <row r="67" spans="1:6" x14ac:dyDescent="0.3">
      <c r="A67" s="75"/>
      <c r="B67" s="21"/>
      <c r="C67" s="75"/>
      <c r="D67" s="75"/>
      <c r="E67" s="107"/>
      <c r="F67" s="69"/>
    </row>
    <row r="68" spans="1:6" x14ac:dyDescent="0.3">
      <c r="A68" s="75" t="s">
        <v>281</v>
      </c>
      <c r="B68" s="21" t="s">
        <v>284</v>
      </c>
      <c r="C68" s="75" t="s">
        <v>9</v>
      </c>
      <c r="D68" s="75">
        <v>7</v>
      </c>
      <c r="E68" s="107"/>
      <c r="F68" s="69">
        <f>E68*D68</f>
        <v>0</v>
      </c>
    </row>
    <row r="69" spans="1:6" x14ac:dyDescent="0.3">
      <c r="A69" s="75"/>
      <c r="B69" s="21"/>
      <c r="C69" s="75"/>
      <c r="D69" s="75"/>
      <c r="E69" s="107"/>
      <c r="F69" s="69"/>
    </row>
    <row r="70" spans="1:6" x14ac:dyDescent="0.3">
      <c r="A70" s="75" t="s">
        <v>283</v>
      </c>
      <c r="B70" s="21" t="s">
        <v>282</v>
      </c>
      <c r="C70" s="75" t="s">
        <v>9</v>
      </c>
      <c r="D70" s="75">
        <v>17</v>
      </c>
      <c r="E70" s="107"/>
      <c r="F70" s="69">
        <f>E70*D70</f>
        <v>0</v>
      </c>
    </row>
    <row r="71" spans="1:6" x14ac:dyDescent="0.3">
      <c r="A71" s="75"/>
      <c r="B71" s="21"/>
      <c r="C71" s="75"/>
      <c r="D71" s="75"/>
      <c r="E71" s="107"/>
      <c r="F71" s="69"/>
    </row>
    <row r="72" spans="1:6" s="163" customFormat="1" x14ac:dyDescent="0.3">
      <c r="A72" s="63" t="s">
        <v>286</v>
      </c>
      <c r="B72" s="115" t="s">
        <v>115</v>
      </c>
      <c r="C72" s="63"/>
      <c r="D72" s="63"/>
      <c r="E72" s="63"/>
      <c r="F72" s="332"/>
    </row>
    <row r="73" spans="1:6" x14ac:dyDescent="0.3">
      <c r="A73" s="75"/>
      <c r="B73" s="21"/>
      <c r="C73" s="75"/>
      <c r="D73" s="75"/>
      <c r="E73" s="107"/>
      <c r="F73" s="69"/>
    </row>
    <row r="74" spans="1:6" s="100" customFormat="1" x14ac:dyDescent="0.3">
      <c r="A74" s="75" t="s">
        <v>287</v>
      </c>
      <c r="B74" s="21" t="s">
        <v>116</v>
      </c>
      <c r="C74" s="75"/>
      <c r="D74" s="75"/>
      <c r="E74" s="107"/>
      <c r="F74" s="69"/>
    </row>
    <row r="75" spans="1:6" x14ac:dyDescent="0.3">
      <c r="A75" s="75"/>
      <c r="B75" s="21"/>
      <c r="C75" s="75"/>
      <c r="D75" s="75"/>
      <c r="E75" s="107"/>
      <c r="F75" s="69"/>
    </row>
    <row r="76" spans="1:6" x14ac:dyDescent="0.3">
      <c r="A76" s="75" t="s">
        <v>205</v>
      </c>
      <c r="B76" s="21" t="s">
        <v>117</v>
      </c>
      <c r="C76" s="75" t="s">
        <v>5</v>
      </c>
      <c r="D76" s="75">
        <v>163</v>
      </c>
      <c r="E76" s="107"/>
      <c r="F76" s="69">
        <f>E76*D76</f>
        <v>0</v>
      </c>
    </row>
    <row r="77" spans="1:6" x14ac:dyDescent="0.3">
      <c r="A77" s="75"/>
      <c r="B77" s="21"/>
      <c r="C77" s="75"/>
      <c r="D77" s="75"/>
      <c r="E77" s="107"/>
      <c r="F77" s="69"/>
    </row>
    <row r="78" spans="1:6" x14ac:dyDescent="0.3">
      <c r="A78" s="75" t="s">
        <v>207</v>
      </c>
      <c r="B78" s="21" t="s">
        <v>118</v>
      </c>
      <c r="C78" s="75" t="s">
        <v>5</v>
      </c>
      <c r="D78" s="75">
        <v>327</v>
      </c>
      <c r="E78" s="107"/>
      <c r="F78" s="69">
        <f>E78*D78</f>
        <v>0</v>
      </c>
    </row>
    <row r="79" spans="1:6" x14ac:dyDescent="0.3">
      <c r="A79" s="75"/>
      <c r="B79" s="21"/>
      <c r="C79" s="75"/>
      <c r="D79" s="75"/>
      <c r="E79" s="107"/>
      <c r="F79" s="69"/>
    </row>
    <row r="80" spans="1:6" ht="28.8" x14ac:dyDescent="0.3">
      <c r="A80" s="75" t="s">
        <v>288</v>
      </c>
      <c r="B80" s="21" t="s">
        <v>289</v>
      </c>
      <c r="C80" s="75" t="s">
        <v>5</v>
      </c>
      <c r="D80" s="75">
        <v>165</v>
      </c>
      <c r="E80" s="107"/>
      <c r="F80" s="69">
        <f>E80*D80</f>
        <v>0</v>
      </c>
    </row>
    <row r="81" spans="1:6" x14ac:dyDescent="0.3">
      <c r="A81" s="75"/>
      <c r="B81" s="21"/>
      <c r="C81" s="75"/>
      <c r="D81" s="75"/>
      <c r="E81" s="107"/>
      <c r="F81" s="69"/>
    </row>
    <row r="82" spans="1:6" ht="28.8" x14ac:dyDescent="0.3">
      <c r="A82" s="75" t="s">
        <v>290</v>
      </c>
      <c r="B82" s="21" t="s">
        <v>291</v>
      </c>
      <c r="C82" s="75" t="s">
        <v>5</v>
      </c>
      <c r="D82" s="75">
        <v>75</v>
      </c>
      <c r="E82" s="107"/>
      <c r="F82" s="69">
        <f>E82*D82</f>
        <v>0</v>
      </c>
    </row>
    <row r="83" spans="1:6" x14ac:dyDescent="0.3">
      <c r="A83" s="75"/>
      <c r="B83" s="21"/>
      <c r="C83" s="75"/>
      <c r="D83" s="75"/>
      <c r="E83" s="107"/>
      <c r="F83" s="69"/>
    </row>
    <row r="84" spans="1:6" x14ac:dyDescent="0.3">
      <c r="A84" s="75" t="s">
        <v>292</v>
      </c>
      <c r="B84" s="21" t="s">
        <v>293</v>
      </c>
      <c r="C84" s="75" t="s">
        <v>5</v>
      </c>
      <c r="D84" s="75">
        <v>163</v>
      </c>
      <c r="E84" s="107"/>
      <c r="F84" s="69">
        <f>E84*D84</f>
        <v>0</v>
      </c>
    </row>
    <row r="85" spans="1:6" x14ac:dyDescent="0.3">
      <c r="A85" s="75"/>
      <c r="B85" s="21"/>
      <c r="C85" s="75"/>
      <c r="D85" s="107"/>
      <c r="E85" s="107"/>
      <c r="F85" s="69"/>
    </row>
    <row r="86" spans="1:6" s="163" customFormat="1" x14ac:dyDescent="0.3">
      <c r="A86" s="63" t="s">
        <v>294</v>
      </c>
      <c r="B86" s="115" t="s">
        <v>295</v>
      </c>
      <c r="C86" s="63"/>
      <c r="D86" s="106"/>
      <c r="E86" s="63"/>
      <c r="F86" s="332"/>
    </row>
    <row r="87" spans="1:6" x14ac:dyDescent="0.3">
      <c r="A87" s="75"/>
      <c r="B87" s="21"/>
      <c r="C87" s="75"/>
      <c r="D87" s="107"/>
      <c r="E87" s="107"/>
      <c r="F87" s="69"/>
    </row>
    <row r="88" spans="1:6" s="100" customFormat="1" x14ac:dyDescent="0.3">
      <c r="A88" s="75" t="s">
        <v>296</v>
      </c>
      <c r="B88" s="22" t="s">
        <v>297</v>
      </c>
      <c r="C88" s="75"/>
      <c r="D88" s="107"/>
      <c r="E88" s="107"/>
      <c r="F88" s="69"/>
    </row>
    <row r="89" spans="1:6" x14ac:dyDescent="0.3">
      <c r="A89" s="75"/>
      <c r="B89" s="22"/>
      <c r="C89" s="75"/>
      <c r="D89" s="107"/>
      <c r="E89" s="107"/>
      <c r="F89" s="69"/>
    </row>
    <row r="90" spans="1:6" ht="28.8" x14ac:dyDescent="0.3">
      <c r="A90" s="75" t="s">
        <v>298</v>
      </c>
      <c r="B90" s="22" t="s">
        <v>119</v>
      </c>
      <c r="C90" s="75"/>
      <c r="D90" s="107"/>
      <c r="E90" s="107"/>
      <c r="F90" s="69"/>
    </row>
    <row r="91" spans="1:6" x14ac:dyDescent="0.3">
      <c r="A91" s="75"/>
      <c r="B91" s="22"/>
      <c r="C91" s="75"/>
      <c r="D91" s="107"/>
      <c r="E91" s="107"/>
      <c r="F91" s="69"/>
    </row>
    <row r="92" spans="1:6" x14ac:dyDescent="0.3">
      <c r="A92" s="75" t="s">
        <v>213</v>
      </c>
      <c r="B92" s="22" t="s">
        <v>120</v>
      </c>
      <c r="C92" s="75" t="s">
        <v>22</v>
      </c>
      <c r="D92" s="75">
        <v>31</v>
      </c>
      <c r="E92" s="107"/>
      <c r="F92" s="69">
        <f>E92*D92</f>
        <v>0</v>
      </c>
    </row>
    <row r="93" spans="1:6" x14ac:dyDescent="0.3">
      <c r="A93" s="75"/>
      <c r="B93" s="22"/>
      <c r="C93" s="75"/>
      <c r="D93" s="107"/>
      <c r="E93" s="107"/>
      <c r="F93" s="69"/>
    </row>
    <row r="94" spans="1:6" s="163" customFormat="1" x14ac:dyDescent="0.3">
      <c r="A94" s="63" t="s">
        <v>299</v>
      </c>
      <c r="B94" s="115" t="s">
        <v>300</v>
      </c>
      <c r="C94" s="63"/>
      <c r="D94" s="106"/>
      <c r="E94" s="63"/>
      <c r="F94" s="332"/>
    </row>
    <row r="95" spans="1:6" x14ac:dyDescent="0.3">
      <c r="A95" s="75"/>
      <c r="B95" s="21"/>
      <c r="C95" s="75"/>
      <c r="D95" s="107"/>
      <c r="E95" s="107"/>
      <c r="F95" s="69"/>
    </row>
    <row r="96" spans="1:6" s="100" customFormat="1" x14ac:dyDescent="0.3">
      <c r="A96" s="75" t="s">
        <v>301</v>
      </c>
      <c r="B96" s="22" t="s">
        <v>121</v>
      </c>
      <c r="C96" s="75"/>
      <c r="D96" s="107"/>
      <c r="E96" s="107"/>
      <c r="F96" s="69"/>
    </row>
    <row r="97" spans="1:6" x14ac:dyDescent="0.3">
      <c r="A97" s="75"/>
      <c r="B97" s="22"/>
      <c r="C97" s="75"/>
      <c r="D97" s="107"/>
      <c r="E97" s="107"/>
      <c r="F97" s="69"/>
    </row>
    <row r="98" spans="1:6" s="100" customFormat="1" x14ac:dyDescent="0.3">
      <c r="A98" s="75" t="s">
        <v>302</v>
      </c>
      <c r="B98" s="22" t="s">
        <v>122</v>
      </c>
      <c r="C98" s="75"/>
      <c r="D98" s="75"/>
      <c r="E98" s="107"/>
      <c r="F98" s="69"/>
    </row>
    <row r="99" spans="1:6" x14ac:dyDescent="0.3">
      <c r="A99" s="75"/>
      <c r="B99" s="22"/>
      <c r="C99" s="75"/>
      <c r="D99" s="75"/>
      <c r="E99" s="107"/>
      <c r="F99" s="69"/>
    </row>
    <row r="100" spans="1:6" ht="28.8" x14ac:dyDescent="0.3">
      <c r="A100" s="75" t="s">
        <v>205</v>
      </c>
      <c r="B100" s="22" t="s">
        <v>123</v>
      </c>
      <c r="C100" s="75" t="s">
        <v>9</v>
      </c>
      <c r="D100" s="75">
        <v>210</v>
      </c>
      <c r="E100" s="107"/>
      <c r="F100" s="69">
        <f>E100*D100</f>
        <v>0</v>
      </c>
    </row>
    <row r="101" spans="1:6" x14ac:dyDescent="0.3">
      <c r="A101" s="75"/>
      <c r="B101" s="22"/>
      <c r="C101" s="75"/>
      <c r="D101" s="75"/>
      <c r="E101" s="107"/>
      <c r="F101" s="69"/>
    </row>
    <row r="102" spans="1:6" ht="28.8" x14ac:dyDescent="0.3">
      <c r="A102" s="75" t="s">
        <v>303</v>
      </c>
      <c r="B102" s="22" t="s">
        <v>304</v>
      </c>
      <c r="C102" s="75"/>
      <c r="D102" s="75"/>
      <c r="E102" s="107"/>
      <c r="F102" s="69"/>
    </row>
    <row r="103" spans="1:6" x14ac:dyDescent="0.3">
      <c r="A103" s="75"/>
      <c r="B103" s="22"/>
      <c r="C103" s="75"/>
      <c r="D103" s="75"/>
      <c r="E103" s="107"/>
      <c r="F103" s="69"/>
    </row>
    <row r="104" spans="1:6" x14ac:dyDescent="0.3">
      <c r="A104" s="75" t="s">
        <v>305</v>
      </c>
      <c r="B104" s="22" t="s">
        <v>306</v>
      </c>
      <c r="C104" s="75" t="s">
        <v>9</v>
      </c>
      <c r="D104" s="75">
        <v>67</v>
      </c>
      <c r="E104" s="107"/>
      <c r="F104" s="69">
        <f>E104*D104</f>
        <v>0</v>
      </c>
    </row>
    <row r="105" spans="1:6" x14ac:dyDescent="0.3">
      <c r="A105" s="75"/>
      <c r="B105" s="22"/>
      <c r="C105" s="75"/>
      <c r="D105" s="75"/>
      <c r="E105" s="107"/>
      <c r="F105" s="69"/>
    </row>
    <row r="106" spans="1:6" s="163" customFormat="1" x14ac:dyDescent="0.3">
      <c r="A106" s="63" t="s">
        <v>307</v>
      </c>
      <c r="B106" s="115" t="s">
        <v>308</v>
      </c>
      <c r="C106" s="63"/>
      <c r="D106" s="63"/>
      <c r="E106" s="63"/>
      <c r="F106" s="332"/>
    </row>
    <row r="107" spans="1:6" x14ac:dyDescent="0.3">
      <c r="A107" s="75"/>
      <c r="B107" s="22"/>
      <c r="C107" s="75"/>
      <c r="D107" s="75"/>
      <c r="E107" s="107"/>
      <c r="F107" s="69"/>
    </row>
    <row r="108" spans="1:6" s="100" customFormat="1" x14ac:dyDescent="0.3">
      <c r="A108" s="75" t="s">
        <v>309</v>
      </c>
      <c r="B108" s="22" t="s">
        <v>310</v>
      </c>
      <c r="C108" s="75"/>
      <c r="D108" s="75"/>
      <c r="E108" s="107"/>
      <c r="F108" s="69"/>
    </row>
    <row r="109" spans="1:6" x14ac:dyDescent="0.3">
      <c r="A109" s="75"/>
      <c r="B109" s="22"/>
      <c r="C109" s="75"/>
      <c r="D109" s="75"/>
      <c r="E109" s="107"/>
      <c r="F109" s="69"/>
    </row>
    <row r="110" spans="1:6" ht="28.8" x14ac:dyDescent="0.3">
      <c r="A110" s="75" t="s">
        <v>312</v>
      </c>
      <c r="B110" s="22" t="s">
        <v>125</v>
      </c>
      <c r="C110" s="75" t="s">
        <v>35</v>
      </c>
      <c r="D110" s="75">
        <v>30</v>
      </c>
      <c r="E110" s="107"/>
      <c r="F110" s="69">
        <f>E110*D110</f>
        <v>0</v>
      </c>
    </row>
    <row r="111" spans="1:6" x14ac:dyDescent="0.3">
      <c r="A111" s="75"/>
      <c r="B111" s="22"/>
      <c r="C111" s="75"/>
      <c r="D111" s="75"/>
      <c r="E111" s="107"/>
      <c r="F111" s="69"/>
    </row>
    <row r="112" spans="1:6" x14ac:dyDescent="0.3">
      <c r="A112" s="75" t="s">
        <v>311</v>
      </c>
      <c r="B112" s="22" t="s">
        <v>126</v>
      </c>
      <c r="C112" s="75" t="s">
        <v>35</v>
      </c>
      <c r="D112" s="75">
        <v>85</v>
      </c>
      <c r="E112" s="107"/>
      <c r="F112" s="69">
        <f>E112*D112</f>
        <v>0</v>
      </c>
    </row>
    <row r="113" spans="1:6" x14ac:dyDescent="0.3">
      <c r="A113" s="75"/>
      <c r="B113" s="22"/>
      <c r="C113" s="75"/>
      <c r="D113" s="75"/>
      <c r="E113" s="107"/>
      <c r="F113" s="69"/>
    </row>
    <row r="114" spans="1:6" s="163" customFormat="1" x14ac:dyDescent="0.3">
      <c r="A114" s="63" t="s">
        <v>318</v>
      </c>
      <c r="B114" s="112" t="s">
        <v>319</v>
      </c>
      <c r="C114" s="63"/>
      <c r="D114" s="63"/>
      <c r="E114" s="63"/>
      <c r="F114" s="332"/>
    </row>
    <row r="115" spans="1:6" x14ac:dyDescent="0.3">
      <c r="A115" s="75"/>
      <c r="B115" s="22"/>
      <c r="C115" s="75"/>
      <c r="D115" s="75"/>
      <c r="E115" s="107"/>
      <c r="F115" s="69"/>
    </row>
    <row r="116" spans="1:6" x14ac:dyDescent="0.3">
      <c r="A116" s="75" t="s">
        <v>313</v>
      </c>
      <c r="B116" s="22" t="s">
        <v>127</v>
      </c>
      <c r="C116" s="75" t="s">
        <v>128</v>
      </c>
      <c r="D116" s="75">
        <v>16</v>
      </c>
      <c r="E116" s="107"/>
      <c r="F116" s="69">
        <f>E116*D116</f>
        <v>0</v>
      </c>
    </row>
    <row r="117" spans="1:6" x14ac:dyDescent="0.3">
      <c r="A117" s="75"/>
      <c r="B117" s="22"/>
      <c r="C117" s="75"/>
      <c r="D117" s="75"/>
      <c r="E117" s="107"/>
      <c r="F117" s="69"/>
    </row>
    <row r="118" spans="1:6" x14ac:dyDescent="0.3">
      <c r="A118" s="75" t="s">
        <v>314</v>
      </c>
      <c r="B118" s="22" t="s">
        <v>315</v>
      </c>
      <c r="C118" s="75"/>
      <c r="D118" s="75"/>
      <c r="E118" s="107"/>
      <c r="F118" s="69"/>
    </row>
    <row r="119" spans="1:6" x14ac:dyDescent="0.3">
      <c r="A119" s="75"/>
      <c r="B119" s="22"/>
      <c r="C119" s="75"/>
      <c r="D119" s="75"/>
      <c r="E119" s="107"/>
      <c r="F119" s="69"/>
    </row>
    <row r="120" spans="1:6" s="100" customFormat="1" x14ac:dyDescent="0.3">
      <c r="A120" s="75" t="s">
        <v>316</v>
      </c>
      <c r="B120" s="22" t="s">
        <v>317</v>
      </c>
      <c r="C120" s="75"/>
      <c r="D120" s="75"/>
      <c r="E120" s="107"/>
      <c r="F120" s="69"/>
    </row>
    <row r="121" spans="1:6" x14ac:dyDescent="0.3">
      <c r="A121" s="75"/>
      <c r="B121" s="22"/>
      <c r="C121" s="75"/>
      <c r="D121" s="75"/>
      <c r="E121" s="107"/>
      <c r="F121" s="69"/>
    </row>
    <row r="122" spans="1:6" ht="28.8" x14ac:dyDescent="0.3">
      <c r="A122" s="75" t="s">
        <v>211</v>
      </c>
      <c r="B122" s="22" t="s">
        <v>130</v>
      </c>
      <c r="C122" s="75" t="s">
        <v>35</v>
      </c>
      <c r="D122" s="75">
        <v>135</v>
      </c>
      <c r="E122" s="107"/>
      <c r="F122" s="69">
        <f>E122*D122</f>
        <v>0</v>
      </c>
    </row>
    <row r="123" spans="1:6" x14ac:dyDescent="0.3">
      <c r="A123" s="75"/>
      <c r="B123" s="22"/>
      <c r="C123" s="75"/>
      <c r="D123" s="75"/>
      <c r="E123" s="107"/>
      <c r="F123" s="69"/>
    </row>
    <row r="124" spans="1:6" x14ac:dyDescent="0.3">
      <c r="A124" s="75" t="s">
        <v>213</v>
      </c>
      <c r="B124" s="22" t="s">
        <v>131</v>
      </c>
      <c r="C124" s="75" t="s">
        <v>128</v>
      </c>
      <c r="D124" s="75">
        <v>64</v>
      </c>
      <c r="E124" s="107"/>
      <c r="F124" s="69">
        <f>E124*D124</f>
        <v>0</v>
      </c>
    </row>
    <row r="125" spans="1:6" x14ac:dyDescent="0.3">
      <c r="A125" s="75"/>
      <c r="B125" s="22"/>
      <c r="C125" s="75"/>
      <c r="D125" s="75"/>
      <c r="E125" s="107"/>
      <c r="F125" s="69"/>
    </row>
    <row r="126" spans="1:6" x14ac:dyDescent="0.3">
      <c r="A126" s="75" t="s">
        <v>132</v>
      </c>
      <c r="B126" s="22" t="s">
        <v>323</v>
      </c>
      <c r="C126" s="75" t="s">
        <v>5</v>
      </c>
      <c r="D126" s="75">
        <v>452</v>
      </c>
      <c r="E126" s="107"/>
      <c r="F126" s="69">
        <f>E126*D126</f>
        <v>0</v>
      </c>
    </row>
    <row r="127" spans="1:6" x14ac:dyDescent="0.3">
      <c r="A127" s="75"/>
      <c r="B127" s="22"/>
      <c r="C127" s="75"/>
      <c r="D127" s="75"/>
      <c r="E127" s="107"/>
      <c r="F127" s="69"/>
    </row>
    <row r="128" spans="1:6" x14ac:dyDescent="0.3">
      <c r="A128" s="75">
        <v>66.23</v>
      </c>
      <c r="B128" s="22" t="s">
        <v>321</v>
      </c>
      <c r="C128" s="75" t="s">
        <v>9</v>
      </c>
      <c r="D128" s="75">
        <v>13</v>
      </c>
      <c r="E128" s="107"/>
      <c r="F128" s="69">
        <f>E128*D128</f>
        <v>0</v>
      </c>
    </row>
    <row r="129" spans="1:6" x14ac:dyDescent="0.3">
      <c r="A129" s="75"/>
      <c r="B129" s="22"/>
      <c r="C129" s="75"/>
      <c r="D129" s="75"/>
      <c r="E129" s="107"/>
      <c r="F129" s="69"/>
    </row>
    <row r="130" spans="1:6" ht="28.8" x14ac:dyDescent="0.3">
      <c r="A130" s="63" t="s">
        <v>585</v>
      </c>
      <c r="B130" s="112" t="s">
        <v>586</v>
      </c>
      <c r="C130" s="63"/>
      <c r="D130" s="63"/>
      <c r="E130" s="106"/>
      <c r="F130" s="106"/>
    </row>
    <row r="131" spans="1:6" x14ac:dyDescent="0.3">
      <c r="A131" s="75"/>
      <c r="B131" s="22"/>
      <c r="C131" s="75"/>
      <c r="D131" s="75"/>
      <c r="E131" s="107"/>
      <c r="F131" s="69"/>
    </row>
    <row r="132" spans="1:6" s="100" customFormat="1" x14ac:dyDescent="0.3">
      <c r="A132" s="75" t="s">
        <v>1019</v>
      </c>
      <c r="B132" s="22" t="s">
        <v>587</v>
      </c>
      <c r="C132" s="75"/>
      <c r="D132" s="75"/>
      <c r="E132" s="107"/>
      <c r="F132" s="69"/>
    </row>
    <row r="133" spans="1:6" x14ac:dyDescent="0.3">
      <c r="A133" s="75"/>
      <c r="B133" s="22"/>
      <c r="C133" s="75"/>
      <c r="D133" s="75"/>
      <c r="E133" s="107"/>
      <c r="F133" s="69"/>
    </row>
    <row r="134" spans="1:6" x14ac:dyDescent="0.3">
      <c r="A134" s="75" t="s">
        <v>211</v>
      </c>
      <c r="B134" s="22" t="s">
        <v>133</v>
      </c>
      <c r="C134" s="75" t="s">
        <v>0</v>
      </c>
      <c r="D134" s="317">
        <v>53000</v>
      </c>
      <c r="E134" s="457">
        <v>1</v>
      </c>
      <c r="F134" s="69">
        <f>E134*D134</f>
        <v>53000</v>
      </c>
    </row>
    <row r="135" spans="1:6" x14ac:dyDescent="0.3">
      <c r="A135" s="75"/>
      <c r="B135" s="22"/>
      <c r="C135" s="75"/>
      <c r="D135" s="317"/>
      <c r="E135" s="107"/>
      <c r="F135" s="69"/>
    </row>
    <row r="136" spans="1:6" ht="28.8" x14ac:dyDescent="0.3">
      <c r="A136" s="75" t="s">
        <v>213</v>
      </c>
      <c r="B136" s="22" t="s">
        <v>1143</v>
      </c>
      <c r="C136" s="75" t="s">
        <v>1</v>
      </c>
      <c r="D136" s="317">
        <f>F134</f>
        <v>53000</v>
      </c>
      <c r="E136" s="259"/>
      <c r="F136" s="69">
        <f>E136*D136</f>
        <v>0</v>
      </c>
    </row>
    <row r="137" spans="1:6" x14ac:dyDescent="0.3">
      <c r="A137" s="75"/>
      <c r="B137" s="22"/>
      <c r="C137" s="75"/>
      <c r="D137" s="317"/>
      <c r="E137" s="107"/>
      <c r="F137" s="69"/>
    </row>
    <row r="138" spans="1:6" ht="28.8" x14ac:dyDescent="0.3">
      <c r="A138" s="75" t="s">
        <v>215</v>
      </c>
      <c r="B138" s="22" t="s">
        <v>134</v>
      </c>
      <c r="C138" s="75" t="s">
        <v>0</v>
      </c>
      <c r="D138" s="317">
        <v>53000</v>
      </c>
      <c r="E138" s="457">
        <v>1</v>
      </c>
      <c r="F138" s="69">
        <f>E138*D138</f>
        <v>53000</v>
      </c>
    </row>
    <row r="139" spans="1:6" x14ac:dyDescent="0.3">
      <c r="A139" s="75"/>
      <c r="B139" s="22"/>
      <c r="C139" s="75"/>
      <c r="D139" s="317"/>
      <c r="E139" s="107"/>
      <c r="F139" s="69"/>
    </row>
    <row r="140" spans="1:6" ht="28.8" x14ac:dyDescent="0.3">
      <c r="A140" s="75" t="s">
        <v>336</v>
      </c>
      <c r="B140" s="22" t="s">
        <v>1153</v>
      </c>
      <c r="C140" s="75" t="s">
        <v>1</v>
      </c>
      <c r="D140" s="107">
        <f>F138</f>
        <v>53000</v>
      </c>
      <c r="E140" s="259"/>
      <c r="F140" s="69">
        <f>E140*D140</f>
        <v>0</v>
      </c>
    </row>
    <row r="141" spans="1:6" x14ac:dyDescent="0.3">
      <c r="A141" s="75"/>
      <c r="B141" s="22"/>
      <c r="C141" s="75"/>
      <c r="D141" s="75"/>
      <c r="E141" s="107"/>
      <c r="F141" s="69"/>
    </row>
    <row r="142" spans="1:6" s="163" customFormat="1" x14ac:dyDescent="0.3">
      <c r="A142" s="63" t="s">
        <v>324</v>
      </c>
      <c r="B142" s="115" t="s">
        <v>325</v>
      </c>
      <c r="C142" s="63"/>
      <c r="D142" s="63"/>
      <c r="E142" s="63"/>
      <c r="F142" s="332"/>
    </row>
    <row r="143" spans="1:6" x14ac:dyDescent="0.3">
      <c r="A143" s="75"/>
      <c r="B143" s="21"/>
      <c r="C143" s="75"/>
      <c r="D143" s="75"/>
      <c r="E143" s="107"/>
      <c r="F143" s="69"/>
    </row>
    <row r="144" spans="1:6" x14ac:dyDescent="0.3">
      <c r="A144" s="75" t="s">
        <v>326</v>
      </c>
      <c r="B144" s="21" t="s">
        <v>135</v>
      </c>
      <c r="C144" s="75" t="s">
        <v>5</v>
      </c>
      <c r="D144" s="75">
        <v>305</v>
      </c>
      <c r="E144" s="107"/>
      <c r="F144" s="69">
        <f>E144*D144</f>
        <v>0</v>
      </c>
    </row>
    <row r="145" spans="1:6" x14ac:dyDescent="0.3">
      <c r="A145" s="75"/>
      <c r="B145" s="21"/>
      <c r="C145" s="75"/>
      <c r="D145" s="75"/>
      <c r="E145" s="75"/>
      <c r="F145" s="41"/>
    </row>
    <row r="146" spans="1:6" x14ac:dyDescent="0.3">
      <c r="A146" s="482" t="s">
        <v>61</v>
      </c>
      <c r="B146" s="482"/>
      <c r="C146" s="482"/>
      <c r="D146" s="482"/>
      <c r="E146" s="71"/>
      <c r="F146" s="342">
        <f>SUM(F2:F145)</f>
        <v>212000</v>
      </c>
    </row>
    <row r="147" spans="1:6" x14ac:dyDescent="0.3">
      <c r="A147" s="43"/>
      <c r="B147" s="45"/>
      <c r="C147" s="43"/>
    </row>
    <row r="227" spans="1:4" x14ac:dyDescent="0.3">
      <c r="A227" s="170"/>
      <c r="B227" s="171"/>
      <c r="C227" s="172"/>
      <c r="D227" s="398"/>
    </row>
  </sheetData>
  <mergeCells count="1">
    <mergeCell ref="A146:D146"/>
  </mergeCells>
  <pageMargins left="0.70866141732283472" right="0.70866141732283472" top="0.74803149606299213" bottom="0.74803149606299213" header="0.31496062992125984" footer="0.31496062992125984"/>
  <pageSetup paperSize="9" scale="80" fitToHeight="0" orientation="portrait" r:id="rId1"/>
  <headerFooter>
    <oddHeader>&amp;LKWAZULU-NATAL DEPARTMENT OF TRANSPORT
UPGRADE OF DISTRICT ROAD D77 FROM KM 0.0 TO KM 5.0&amp;RSCHEDULE B/2 - STRUCTURES
STRUCTURE NUMBER: STC4232</oddHeader>
    <oddFooter>&amp;CPage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7AD259-9D17-4638-94B2-D9385AE418FA}">
  <sheetPr>
    <pageSetUpPr fitToPage="1"/>
  </sheetPr>
  <dimension ref="A1:F235"/>
  <sheetViews>
    <sheetView view="pageBreakPreview" topLeftCell="A119" zoomScale="90" zoomScaleNormal="100" zoomScaleSheetLayoutView="90" workbookViewId="0">
      <selection activeCell="D140" sqref="D140"/>
    </sheetView>
  </sheetViews>
  <sheetFormatPr defaultColWidth="9.109375" defaultRowHeight="14.4" x14ac:dyDescent="0.3"/>
  <cols>
    <col min="1" max="1" width="9.109375" style="169"/>
    <col min="2" max="2" width="44.33203125" style="50" customWidth="1"/>
    <col min="3" max="3" width="11.109375" style="169" customWidth="1"/>
    <col min="4" max="4" width="14" style="43" bestFit="1" customWidth="1"/>
    <col min="5" max="5" width="12.5546875" style="43" bestFit="1" customWidth="1"/>
    <col min="6" max="6" width="14.109375" style="44" bestFit="1" customWidth="1"/>
    <col min="7" max="16384" width="9.109375" style="50"/>
  </cols>
  <sheetData>
    <row r="1" spans="1:6" x14ac:dyDescent="0.3">
      <c r="A1" s="158" t="s">
        <v>44</v>
      </c>
      <c r="B1" s="159" t="s">
        <v>45</v>
      </c>
      <c r="C1" s="158" t="s">
        <v>46</v>
      </c>
      <c r="D1" s="71" t="s">
        <v>43</v>
      </c>
      <c r="E1" s="111" t="s">
        <v>47</v>
      </c>
      <c r="F1" s="111" t="s">
        <v>34</v>
      </c>
    </row>
    <row r="2" spans="1:6" s="163" customFormat="1" x14ac:dyDescent="0.3">
      <c r="A2" s="63" t="s">
        <v>225</v>
      </c>
      <c r="B2" s="115" t="s">
        <v>226</v>
      </c>
      <c r="C2" s="63"/>
      <c r="D2" s="63"/>
      <c r="E2" s="63"/>
      <c r="F2" s="332"/>
    </row>
    <row r="3" spans="1:6" x14ac:dyDescent="0.3">
      <c r="A3" s="75"/>
      <c r="B3" s="21"/>
      <c r="C3" s="75"/>
      <c r="D3" s="75"/>
      <c r="E3" s="75"/>
      <c r="F3" s="41"/>
    </row>
    <row r="4" spans="1:6" x14ac:dyDescent="0.3">
      <c r="A4" s="75" t="s">
        <v>227</v>
      </c>
      <c r="B4" s="21" t="s">
        <v>228</v>
      </c>
      <c r="C4" s="75"/>
      <c r="D4" s="75"/>
      <c r="E4" s="75"/>
      <c r="F4" s="41"/>
    </row>
    <row r="5" spans="1:6" x14ac:dyDescent="0.3">
      <c r="A5" s="75"/>
      <c r="B5" s="21"/>
      <c r="C5" s="75"/>
      <c r="D5" s="75"/>
      <c r="E5" s="75"/>
      <c r="F5" s="41"/>
    </row>
    <row r="6" spans="1:6" ht="28.8" x14ac:dyDescent="0.3">
      <c r="A6" s="75" t="s">
        <v>1144</v>
      </c>
      <c r="B6" s="21" t="s">
        <v>1145</v>
      </c>
      <c r="C6" s="75"/>
      <c r="D6" s="75"/>
      <c r="E6" s="75"/>
      <c r="F6" s="41"/>
    </row>
    <row r="7" spans="1:6" x14ac:dyDescent="0.3">
      <c r="A7" s="75"/>
      <c r="B7" s="21"/>
      <c r="C7" s="75"/>
      <c r="D7" s="75"/>
      <c r="E7" s="75"/>
      <c r="F7" s="41"/>
    </row>
    <row r="8" spans="1:6" x14ac:dyDescent="0.3">
      <c r="A8" s="75" t="s">
        <v>211</v>
      </c>
      <c r="B8" s="21" t="s">
        <v>1128</v>
      </c>
      <c r="C8" s="75" t="s">
        <v>9</v>
      </c>
      <c r="D8" s="75">
        <v>50</v>
      </c>
      <c r="E8" s="107"/>
      <c r="F8" s="69">
        <f>E8*D8</f>
        <v>0</v>
      </c>
    </row>
    <row r="9" spans="1:6" x14ac:dyDescent="0.3">
      <c r="A9" s="75"/>
      <c r="B9" s="21"/>
      <c r="C9" s="75"/>
      <c r="D9" s="75"/>
      <c r="E9" s="107"/>
      <c r="F9" s="69"/>
    </row>
    <row r="10" spans="1:6" ht="28.8" x14ac:dyDescent="0.3">
      <c r="A10" s="75" t="s">
        <v>231</v>
      </c>
      <c r="B10" s="21" t="s">
        <v>232</v>
      </c>
      <c r="C10" s="75" t="s">
        <v>9</v>
      </c>
      <c r="D10" s="75">
        <v>4</v>
      </c>
      <c r="E10" s="107"/>
      <c r="F10" s="69">
        <f>E10*D10</f>
        <v>0</v>
      </c>
    </row>
    <row r="11" spans="1:6" x14ac:dyDescent="0.3">
      <c r="A11" s="75"/>
      <c r="B11" s="21"/>
      <c r="C11" s="75"/>
      <c r="D11" s="75"/>
      <c r="E11" s="107"/>
      <c r="F11" s="69"/>
    </row>
    <row r="12" spans="1:6" ht="28.8" x14ac:dyDescent="0.3">
      <c r="A12" s="75" t="s">
        <v>229</v>
      </c>
      <c r="B12" s="21" t="s">
        <v>230</v>
      </c>
      <c r="C12" s="75" t="s">
        <v>5</v>
      </c>
      <c r="D12" s="75">
        <v>6</v>
      </c>
      <c r="E12" s="107"/>
      <c r="F12" s="69">
        <f>E12*D12</f>
        <v>0</v>
      </c>
    </row>
    <row r="13" spans="1:6" x14ac:dyDescent="0.3">
      <c r="A13" s="75"/>
      <c r="B13" s="21"/>
      <c r="C13" s="75"/>
      <c r="D13" s="75"/>
      <c r="E13" s="107"/>
      <c r="F13" s="69"/>
    </row>
    <row r="14" spans="1:6" s="100" customFormat="1" x14ac:dyDescent="0.3">
      <c r="A14" s="75" t="s">
        <v>233</v>
      </c>
      <c r="B14" s="21" t="s">
        <v>234</v>
      </c>
      <c r="C14" s="75"/>
      <c r="D14" s="75"/>
      <c r="E14" s="107"/>
      <c r="F14" s="69"/>
    </row>
    <row r="15" spans="1:6" x14ac:dyDescent="0.3">
      <c r="A15" s="75"/>
      <c r="B15" s="21"/>
      <c r="C15" s="75"/>
      <c r="D15" s="75"/>
      <c r="E15" s="107"/>
      <c r="F15" s="69"/>
    </row>
    <row r="16" spans="1:6" x14ac:dyDescent="0.3">
      <c r="A16" s="75" t="s">
        <v>235</v>
      </c>
      <c r="B16" s="21" t="s">
        <v>142</v>
      </c>
      <c r="C16" s="75" t="s">
        <v>9</v>
      </c>
      <c r="D16" s="75">
        <v>45</v>
      </c>
      <c r="E16" s="107"/>
      <c r="F16" s="69">
        <f>E16*D16</f>
        <v>0</v>
      </c>
    </row>
    <row r="17" spans="1:6" x14ac:dyDescent="0.3">
      <c r="A17" s="75"/>
      <c r="B17" s="21"/>
      <c r="C17" s="75"/>
      <c r="D17" s="75"/>
      <c r="E17" s="107"/>
      <c r="F17" s="69"/>
    </row>
    <row r="18" spans="1:6" x14ac:dyDescent="0.3">
      <c r="A18" s="75" t="s">
        <v>236</v>
      </c>
      <c r="B18" s="21" t="s">
        <v>108</v>
      </c>
      <c r="C18" s="75" t="s">
        <v>9</v>
      </c>
      <c r="D18" s="75">
        <v>27</v>
      </c>
      <c r="E18" s="107"/>
      <c r="F18" s="69">
        <f>E18*D18</f>
        <v>0</v>
      </c>
    </row>
    <row r="19" spans="1:6" x14ac:dyDescent="0.3">
      <c r="A19" s="75"/>
      <c r="B19" s="21"/>
      <c r="C19" s="75"/>
      <c r="D19" s="75"/>
      <c r="E19" s="107"/>
      <c r="F19" s="69"/>
    </row>
    <row r="20" spans="1:6" x14ac:dyDescent="0.3">
      <c r="A20" s="75" t="s">
        <v>237</v>
      </c>
      <c r="B20" s="21" t="s">
        <v>109</v>
      </c>
      <c r="C20" s="75" t="s">
        <v>5</v>
      </c>
      <c r="D20" s="75">
        <v>205</v>
      </c>
      <c r="E20" s="107"/>
      <c r="F20" s="69">
        <f>E20*D20</f>
        <v>0</v>
      </c>
    </row>
    <row r="21" spans="1:6" x14ac:dyDescent="0.3">
      <c r="A21" s="75"/>
      <c r="B21" s="21"/>
      <c r="C21" s="75"/>
      <c r="D21" s="75"/>
      <c r="E21" s="107"/>
      <c r="F21" s="69"/>
    </row>
    <row r="22" spans="1:6" s="163" customFormat="1" x14ac:dyDescent="0.3">
      <c r="A22" s="63" t="s">
        <v>238</v>
      </c>
      <c r="B22" s="115" t="s">
        <v>239</v>
      </c>
      <c r="C22" s="63"/>
      <c r="D22" s="63"/>
      <c r="E22" s="63"/>
      <c r="F22" s="332"/>
    </row>
    <row r="23" spans="1:6" x14ac:dyDescent="0.3">
      <c r="A23" s="75"/>
      <c r="B23" s="21"/>
      <c r="C23" s="75"/>
      <c r="D23" s="75"/>
      <c r="E23" s="107"/>
      <c r="F23" s="69"/>
    </row>
    <row r="24" spans="1:6" s="100" customFormat="1" ht="57.6" x14ac:dyDescent="0.3">
      <c r="A24" s="75" t="s">
        <v>240</v>
      </c>
      <c r="B24" s="21" t="s">
        <v>241</v>
      </c>
      <c r="C24" s="75" t="s">
        <v>2</v>
      </c>
      <c r="D24" s="75">
        <v>1</v>
      </c>
      <c r="E24" s="107"/>
      <c r="F24" s="69">
        <f>E24*D24</f>
        <v>0</v>
      </c>
    </row>
    <row r="25" spans="1:6" x14ac:dyDescent="0.3">
      <c r="A25" s="75"/>
      <c r="B25" s="21"/>
      <c r="C25" s="75"/>
      <c r="D25" s="75"/>
      <c r="E25" s="107"/>
      <c r="F25" s="69"/>
    </row>
    <row r="26" spans="1:6" s="100" customFormat="1" x14ac:dyDescent="0.3">
      <c r="A26" s="75" t="s">
        <v>242</v>
      </c>
      <c r="B26" s="21" t="s">
        <v>243</v>
      </c>
      <c r="C26" s="75"/>
      <c r="D26" s="75"/>
      <c r="E26" s="107"/>
      <c r="F26" s="69"/>
    </row>
    <row r="27" spans="1:6" ht="14.4" customHeight="1" x14ac:dyDescent="0.3">
      <c r="A27" s="75"/>
      <c r="B27" s="21"/>
      <c r="C27" s="75"/>
      <c r="D27" s="317"/>
      <c r="E27" s="107"/>
      <c r="F27" s="69"/>
    </row>
    <row r="28" spans="1:6" ht="14.4" customHeight="1" x14ac:dyDescent="0.3">
      <c r="A28" s="75" t="s">
        <v>244</v>
      </c>
      <c r="B28" s="21" t="s">
        <v>245</v>
      </c>
      <c r="C28" s="75" t="s">
        <v>0</v>
      </c>
      <c r="D28" s="317">
        <v>106000</v>
      </c>
      <c r="E28" s="457">
        <v>1</v>
      </c>
      <c r="F28" s="69">
        <f>E28*D28</f>
        <v>106000</v>
      </c>
    </row>
    <row r="29" spans="1:6" x14ac:dyDescent="0.3">
      <c r="A29" s="75"/>
      <c r="B29" s="21"/>
      <c r="C29" s="75"/>
      <c r="D29" s="75"/>
      <c r="E29" s="107"/>
      <c r="F29" s="69"/>
    </row>
    <row r="30" spans="1:6" ht="28.8" x14ac:dyDescent="0.3">
      <c r="A30" s="75" t="s">
        <v>246</v>
      </c>
      <c r="B30" s="21" t="s">
        <v>247</v>
      </c>
      <c r="C30" s="75" t="s">
        <v>1</v>
      </c>
      <c r="D30" s="107">
        <f>F28</f>
        <v>106000</v>
      </c>
      <c r="E30" s="259"/>
      <c r="F30" s="69">
        <f>E30*D30</f>
        <v>0</v>
      </c>
    </row>
    <row r="31" spans="1:6" x14ac:dyDescent="0.3">
      <c r="A31" s="75"/>
      <c r="B31" s="21"/>
      <c r="C31" s="75"/>
      <c r="D31" s="75"/>
      <c r="E31" s="107"/>
      <c r="F31" s="69"/>
    </row>
    <row r="32" spans="1:6" s="100" customFormat="1" x14ac:dyDescent="0.3">
      <c r="A32" s="75" t="s">
        <v>248</v>
      </c>
      <c r="B32" s="21" t="s">
        <v>85</v>
      </c>
      <c r="C32" s="75"/>
      <c r="D32" s="75"/>
      <c r="E32" s="107"/>
      <c r="F32" s="69"/>
    </row>
    <row r="33" spans="1:6" x14ac:dyDescent="0.3">
      <c r="A33" s="75"/>
      <c r="B33" s="21"/>
      <c r="C33" s="75"/>
      <c r="D33" s="75"/>
      <c r="E33" s="107"/>
      <c r="F33" s="69"/>
    </row>
    <row r="34" spans="1:6" ht="28.8" x14ac:dyDescent="0.3">
      <c r="A34" s="75" t="s">
        <v>249</v>
      </c>
      <c r="B34" s="21" t="s">
        <v>250</v>
      </c>
      <c r="C34" s="75"/>
      <c r="D34" s="75"/>
      <c r="E34" s="107"/>
      <c r="F34" s="69"/>
    </row>
    <row r="35" spans="1:6" x14ac:dyDescent="0.3">
      <c r="A35" s="75"/>
      <c r="B35" s="21"/>
      <c r="C35" s="75"/>
      <c r="D35" s="75"/>
      <c r="E35" s="107"/>
      <c r="F35" s="69"/>
    </row>
    <row r="36" spans="1:6" x14ac:dyDescent="0.3">
      <c r="A36" s="75" t="s">
        <v>211</v>
      </c>
      <c r="B36" s="21" t="s">
        <v>251</v>
      </c>
      <c r="C36" s="75" t="s">
        <v>9</v>
      </c>
      <c r="D36" s="75">
        <v>136</v>
      </c>
      <c r="E36" s="107"/>
      <c r="F36" s="69">
        <f>E36*D36</f>
        <v>0</v>
      </c>
    </row>
    <row r="37" spans="1:6" x14ac:dyDescent="0.3">
      <c r="A37" s="75"/>
      <c r="B37" s="21"/>
      <c r="C37" s="75"/>
      <c r="D37" s="75"/>
      <c r="E37" s="107"/>
      <c r="F37" s="69"/>
    </row>
    <row r="38" spans="1:6" x14ac:dyDescent="0.3">
      <c r="A38" s="75" t="s">
        <v>213</v>
      </c>
      <c r="B38" s="21" t="s">
        <v>252</v>
      </c>
      <c r="C38" s="75" t="s">
        <v>9</v>
      </c>
      <c r="D38" s="75">
        <v>75</v>
      </c>
      <c r="E38" s="107"/>
      <c r="F38" s="69">
        <f>E38*D38</f>
        <v>0</v>
      </c>
    </row>
    <row r="39" spans="1:6" x14ac:dyDescent="0.3">
      <c r="A39" s="75"/>
      <c r="B39" s="21"/>
      <c r="C39" s="75"/>
      <c r="D39" s="75"/>
      <c r="E39" s="107"/>
      <c r="F39" s="69"/>
    </row>
    <row r="40" spans="1:6" ht="28.8" x14ac:dyDescent="0.3">
      <c r="A40" s="75" t="s">
        <v>253</v>
      </c>
      <c r="B40" s="21" t="s">
        <v>254</v>
      </c>
      <c r="C40" s="75" t="s">
        <v>9</v>
      </c>
      <c r="D40" s="75">
        <v>36</v>
      </c>
      <c r="E40" s="107"/>
      <c r="F40" s="69">
        <f>E40*D40</f>
        <v>0</v>
      </c>
    </row>
    <row r="41" spans="1:6" x14ac:dyDescent="0.3">
      <c r="A41" s="75"/>
      <c r="B41" s="21"/>
      <c r="C41" s="75"/>
      <c r="D41" s="75"/>
      <c r="E41" s="107"/>
      <c r="F41" s="69"/>
    </row>
    <row r="42" spans="1:6" x14ac:dyDescent="0.3">
      <c r="A42" s="75" t="s">
        <v>257</v>
      </c>
      <c r="B42" s="21" t="s">
        <v>258</v>
      </c>
      <c r="C42" s="75" t="s">
        <v>9</v>
      </c>
      <c r="D42" s="75">
        <v>36</v>
      </c>
      <c r="E42" s="107"/>
      <c r="F42" s="69">
        <f>E42*D42</f>
        <v>0</v>
      </c>
    </row>
    <row r="43" spans="1:6" x14ac:dyDescent="0.3">
      <c r="A43" s="75"/>
      <c r="B43" s="21"/>
      <c r="C43" s="75"/>
      <c r="D43" s="75"/>
      <c r="E43" s="107"/>
      <c r="F43" s="69"/>
    </row>
    <row r="44" spans="1:6" x14ac:dyDescent="0.3">
      <c r="A44" s="75" t="s">
        <v>259</v>
      </c>
      <c r="B44" s="21" t="s">
        <v>260</v>
      </c>
      <c r="C44" s="75"/>
      <c r="D44" s="75"/>
      <c r="E44" s="107"/>
      <c r="F44" s="69"/>
    </row>
    <row r="45" spans="1:6" x14ac:dyDescent="0.3">
      <c r="A45" s="75"/>
      <c r="B45" s="21"/>
      <c r="C45" s="75"/>
      <c r="D45" s="75"/>
      <c r="E45" s="107"/>
      <c r="F45" s="69"/>
    </row>
    <row r="46" spans="1:6" x14ac:dyDescent="0.3">
      <c r="A46" s="75" t="s">
        <v>261</v>
      </c>
      <c r="B46" s="21" t="s">
        <v>262</v>
      </c>
      <c r="C46" s="75" t="s">
        <v>2</v>
      </c>
      <c r="D46" s="75">
        <v>1</v>
      </c>
      <c r="E46" s="107"/>
      <c r="F46" s="69">
        <f>E46*D46</f>
        <v>0</v>
      </c>
    </row>
    <row r="47" spans="1:6" x14ac:dyDescent="0.3">
      <c r="A47" s="75"/>
      <c r="B47" s="21"/>
      <c r="C47" s="75"/>
      <c r="D47" s="75"/>
      <c r="E47" s="107"/>
      <c r="F47" s="69"/>
    </row>
    <row r="48" spans="1:6" x14ac:dyDescent="0.3">
      <c r="A48" s="75" t="s">
        <v>263</v>
      </c>
      <c r="B48" s="21" t="s">
        <v>110</v>
      </c>
      <c r="C48" s="75" t="s">
        <v>2</v>
      </c>
      <c r="D48" s="75">
        <v>1</v>
      </c>
      <c r="E48" s="107"/>
      <c r="F48" s="69">
        <f>E48*D48</f>
        <v>0</v>
      </c>
    </row>
    <row r="49" spans="1:6" ht="13.95" customHeight="1" x14ac:dyDescent="0.3">
      <c r="A49" s="75"/>
      <c r="B49" s="21"/>
      <c r="C49" s="75"/>
      <c r="D49" s="75"/>
      <c r="E49" s="107"/>
      <c r="F49" s="69"/>
    </row>
    <row r="50" spans="1:6" ht="13.95" customHeight="1" x14ac:dyDescent="0.3">
      <c r="A50" s="75" t="s">
        <v>264</v>
      </c>
      <c r="B50" s="21" t="s">
        <v>265</v>
      </c>
      <c r="C50" s="75"/>
      <c r="D50" s="75"/>
      <c r="E50" s="107"/>
      <c r="F50" s="69"/>
    </row>
    <row r="51" spans="1:6" x14ac:dyDescent="0.3">
      <c r="A51" s="75"/>
      <c r="B51" s="21"/>
      <c r="C51" s="75"/>
      <c r="D51" s="75"/>
      <c r="E51" s="107"/>
      <c r="F51" s="69"/>
    </row>
    <row r="52" spans="1:6" x14ac:dyDescent="0.3">
      <c r="A52" s="75" t="s">
        <v>266</v>
      </c>
      <c r="B52" s="21" t="s">
        <v>267</v>
      </c>
      <c r="C52" s="75" t="s">
        <v>9</v>
      </c>
      <c r="D52" s="75">
        <v>165</v>
      </c>
      <c r="E52" s="107"/>
      <c r="F52" s="69">
        <f>E52*D52</f>
        <v>0</v>
      </c>
    </row>
    <row r="53" spans="1:6" x14ac:dyDescent="0.3">
      <c r="A53" s="75"/>
      <c r="B53" s="21"/>
      <c r="C53" s="75"/>
      <c r="D53" s="75"/>
      <c r="E53" s="107"/>
      <c r="F53" s="69"/>
    </row>
    <row r="54" spans="1:6" x14ac:dyDescent="0.3">
      <c r="A54" s="75" t="s">
        <v>268</v>
      </c>
      <c r="B54" s="21" t="s">
        <v>111</v>
      </c>
      <c r="C54" s="75" t="s">
        <v>9</v>
      </c>
      <c r="D54" s="75">
        <v>165</v>
      </c>
      <c r="E54" s="107"/>
      <c r="F54" s="69">
        <f>E54*D54</f>
        <v>0</v>
      </c>
    </row>
    <row r="55" spans="1:6" x14ac:dyDescent="0.3">
      <c r="A55" s="75"/>
      <c r="B55" s="21"/>
      <c r="C55" s="75"/>
      <c r="D55" s="75"/>
      <c r="E55" s="107"/>
      <c r="F55" s="69"/>
    </row>
    <row r="56" spans="1:6" x14ac:dyDescent="0.3">
      <c r="A56" s="75" t="s">
        <v>269</v>
      </c>
      <c r="B56" s="21" t="s">
        <v>270</v>
      </c>
      <c r="C56" s="75" t="s">
        <v>9</v>
      </c>
      <c r="D56" s="75">
        <v>310</v>
      </c>
      <c r="E56" s="107"/>
      <c r="F56" s="69">
        <f>E56*D56</f>
        <v>0</v>
      </c>
    </row>
    <row r="57" spans="1:6" x14ac:dyDescent="0.3">
      <c r="A57" s="75"/>
      <c r="B57" s="21"/>
      <c r="C57" s="75"/>
      <c r="D57" s="75"/>
      <c r="E57" s="107"/>
      <c r="F57" s="69"/>
    </row>
    <row r="58" spans="1:6" ht="43.2" x14ac:dyDescent="0.3">
      <c r="A58" s="75" t="s">
        <v>271</v>
      </c>
      <c r="B58" s="21" t="s">
        <v>272</v>
      </c>
      <c r="C58" s="75" t="s">
        <v>18</v>
      </c>
      <c r="D58" s="75">
        <v>110</v>
      </c>
      <c r="E58" s="107"/>
      <c r="F58" s="69">
        <f>E58*D58</f>
        <v>0</v>
      </c>
    </row>
    <row r="59" spans="1:6" x14ac:dyDescent="0.3">
      <c r="A59" s="75"/>
      <c r="B59" s="21"/>
      <c r="C59" s="75"/>
      <c r="D59" s="75"/>
      <c r="E59" s="107"/>
      <c r="F59" s="69"/>
    </row>
    <row r="60" spans="1:6" x14ac:dyDescent="0.3">
      <c r="A60" s="75" t="s">
        <v>273</v>
      </c>
      <c r="B60" s="21" t="s">
        <v>274</v>
      </c>
      <c r="C60" s="75"/>
      <c r="D60" s="75"/>
      <c r="E60" s="107"/>
      <c r="F60" s="69"/>
    </row>
    <row r="61" spans="1:6" x14ac:dyDescent="0.3">
      <c r="A61" s="75"/>
      <c r="B61" s="21"/>
      <c r="C61" s="75"/>
      <c r="D61" s="75"/>
      <c r="E61" s="107"/>
      <c r="F61" s="69"/>
    </row>
    <row r="62" spans="1:6" x14ac:dyDescent="0.3">
      <c r="A62" s="75" t="s">
        <v>275</v>
      </c>
      <c r="B62" s="21" t="s">
        <v>112</v>
      </c>
      <c r="C62" s="75" t="s">
        <v>9</v>
      </c>
      <c r="D62" s="75">
        <v>175</v>
      </c>
      <c r="E62" s="107"/>
      <c r="F62" s="69">
        <f>E62*D62</f>
        <v>0</v>
      </c>
    </row>
    <row r="63" spans="1:6" x14ac:dyDescent="0.3">
      <c r="A63" s="75"/>
      <c r="B63" s="21"/>
      <c r="C63" s="75"/>
      <c r="D63" s="75"/>
      <c r="E63" s="107"/>
      <c r="F63" s="69"/>
    </row>
    <row r="64" spans="1:6" x14ac:dyDescent="0.3">
      <c r="A64" s="75" t="s">
        <v>277</v>
      </c>
      <c r="B64" s="21" t="s">
        <v>113</v>
      </c>
      <c r="C64" s="75" t="s">
        <v>9</v>
      </c>
      <c r="D64" s="75">
        <v>46</v>
      </c>
      <c r="E64" s="107"/>
      <c r="F64" s="69">
        <f>E64*D64</f>
        <v>0</v>
      </c>
    </row>
    <row r="65" spans="1:6" x14ac:dyDescent="0.3">
      <c r="A65" s="75"/>
      <c r="B65" s="21"/>
      <c r="C65" s="75"/>
      <c r="D65" s="75"/>
      <c r="E65" s="107"/>
      <c r="F65" s="69"/>
    </row>
    <row r="66" spans="1:6" x14ac:dyDescent="0.3">
      <c r="A66" s="75" t="s">
        <v>279</v>
      </c>
      <c r="B66" s="21" t="s">
        <v>114</v>
      </c>
      <c r="C66" s="75" t="s">
        <v>9</v>
      </c>
      <c r="D66" s="75">
        <v>46</v>
      </c>
      <c r="E66" s="107"/>
      <c r="F66" s="69">
        <f>E66*D66</f>
        <v>0</v>
      </c>
    </row>
    <row r="67" spans="1:6" x14ac:dyDescent="0.3">
      <c r="A67" s="75"/>
      <c r="B67" s="21"/>
      <c r="C67" s="75"/>
      <c r="D67" s="75"/>
      <c r="E67" s="107"/>
      <c r="F67" s="69"/>
    </row>
    <row r="68" spans="1:6" x14ac:dyDescent="0.3">
      <c r="A68" s="75" t="s">
        <v>281</v>
      </c>
      <c r="B68" s="21" t="s">
        <v>285</v>
      </c>
      <c r="C68" s="75" t="s">
        <v>9</v>
      </c>
      <c r="D68" s="75">
        <v>20</v>
      </c>
      <c r="E68" s="107"/>
      <c r="F68" s="69">
        <f>E68*D68</f>
        <v>0</v>
      </c>
    </row>
    <row r="69" spans="1:6" x14ac:dyDescent="0.3">
      <c r="A69" s="75"/>
      <c r="B69" s="21"/>
      <c r="C69" s="75"/>
      <c r="D69" s="75"/>
      <c r="E69" s="107"/>
      <c r="F69" s="69"/>
    </row>
    <row r="70" spans="1:6" x14ac:dyDescent="0.3">
      <c r="A70" s="75" t="s">
        <v>283</v>
      </c>
      <c r="B70" s="21" t="s">
        <v>282</v>
      </c>
      <c r="C70" s="75" t="s">
        <v>9</v>
      </c>
      <c r="D70" s="75">
        <v>12</v>
      </c>
      <c r="E70" s="107"/>
      <c r="F70" s="69">
        <f>E70*D70</f>
        <v>0</v>
      </c>
    </row>
    <row r="71" spans="1:6" x14ac:dyDescent="0.3">
      <c r="A71" s="75"/>
      <c r="B71" s="46"/>
      <c r="C71" s="75"/>
      <c r="D71" s="75"/>
      <c r="E71" s="107"/>
      <c r="F71" s="69"/>
    </row>
    <row r="72" spans="1:6" s="163" customFormat="1" x14ac:dyDescent="0.3">
      <c r="A72" s="63" t="s">
        <v>286</v>
      </c>
      <c r="B72" s="178" t="s">
        <v>115</v>
      </c>
      <c r="C72" s="63"/>
      <c r="D72" s="63"/>
      <c r="E72" s="63"/>
      <c r="F72" s="332"/>
    </row>
    <row r="73" spans="1:6" x14ac:dyDescent="0.3">
      <c r="A73" s="75"/>
      <c r="B73" s="21"/>
      <c r="C73" s="75"/>
      <c r="D73" s="75"/>
      <c r="E73" s="107"/>
      <c r="F73" s="69"/>
    </row>
    <row r="74" spans="1:6" x14ac:dyDescent="0.3">
      <c r="A74" s="75" t="s">
        <v>287</v>
      </c>
      <c r="B74" s="21" t="s">
        <v>116</v>
      </c>
      <c r="C74" s="75"/>
      <c r="D74" s="75"/>
      <c r="E74" s="107"/>
      <c r="F74" s="69"/>
    </row>
    <row r="75" spans="1:6" x14ac:dyDescent="0.3">
      <c r="A75" s="75"/>
      <c r="B75" s="21"/>
      <c r="C75" s="75"/>
      <c r="D75" s="75"/>
      <c r="E75" s="107"/>
      <c r="F75" s="69"/>
    </row>
    <row r="76" spans="1:6" x14ac:dyDescent="0.3">
      <c r="A76" s="75" t="s">
        <v>205</v>
      </c>
      <c r="B76" s="21" t="s">
        <v>117</v>
      </c>
      <c r="C76" s="75" t="s">
        <v>5</v>
      </c>
      <c r="D76" s="75">
        <v>137</v>
      </c>
      <c r="E76" s="107"/>
      <c r="F76" s="69">
        <f>E76*D76</f>
        <v>0</v>
      </c>
    </row>
    <row r="77" spans="1:6" x14ac:dyDescent="0.3">
      <c r="A77" s="75"/>
      <c r="B77" s="21"/>
      <c r="C77" s="75"/>
      <c r="D77" s="75"/>
      <c r="E77" s="107"/>
      <c r="F77" s="69"/>
    </row>
    <row r="78" spans="1:6" x14ac:dyDescent="0.3">
      <c r="A78" s="75" t="s">
        <v>207</v>
      </c>
      <c r="B78" s="21" t="s">
        <v>118</v>
      </c>
      <c r="C78" s="75" t="s">
        <v>5</v>
      </c>
      <c r="D78" s="75">
        <v>124</v>
      </c>
      <c r="E78" s="107"/>
      <c r="F78" s="69">
        <f>E78*D78</f>
        <v>0</v>
      </c>
    </row>
    <row r="79" spans="1:6" x14ac:dyDescent="0.3">
      <c r="A79" s="75"/>
      <c r="B79" s="21"/>
      <c r="C79" s="75"/>
      <c r="D79" s="75"/>
      <c r="E79" s="107"/>
      <c r="F79" s="69"/>
    </row>
    <row r="80" spans="1:6" ht="28.8" x14ac:dyDescent="0.3">
      <c r="A80" s="75" t="s">
        <v>288</v>
      </c>
      <c r="B80" s="21" t="s">
        <v>289</v>
      </c>
      <c r="C80" s="75" t="s">
        <v>5</v>
      </c>
      <c r="D80" s="75">
        <v>37</v>
      </c>
      <c r="E80" s="107"/>
      <c r="F80" s="69">
        <f>E80*D80</f>
        <v>0</v>
      </c>
    </row>
    <row r="81" spans="1:6" x14ac:dyDescent="0.3">
      <c r="A81" s="75"/>
      <c r="B81" s="21"/>
      <c r="C81" s="75"/>
      <c r="D81" s="75"/>
      <c r="E81" s="107"/>
      <c r="F81" s="69"/>
    </row>
    <row r="82" spans="1:6" ht="28.8" x14ac:dyDescent="0.3">
      <c r="A82" s="75" t="s">
        <v>290</v>
      </c>
      <c r="B82" s="21" t="s">
        <v>291</v>
      </c>
      <c r="C82" s="75" t="s">
        <v>5</v>
      </c>
      <c r="D82" s="75">
        <v>32</v>
      </c>
      <c r="E82" s="107"/>
      <c r="F82" s="69">
        <f>E82*D82</f>
        <v>0</v>
      </c>
    </row>
    <row r="83" spans="1:6" x14ac:dyDescent="0.3">
      <c r="A83" s="75"/>
      <c r="B83" s="21"/>
      <c r="C83" s="75"/>
      <c r="D83" s="75"/>
      <c r="E83" s="107"/>
      <c r="F83" s="69"/>
    </row>
    <row r="84" spans="1:6" x14ac:dyDescent="0.3">
      <c r="A84" s="75" t="s">
        <v>292</v>
      </c>
      <c r="B84" s="21" t="s">
        <v>293</v>
      </c>
      <c r="C84" s="75" t="s">
        <v>5</v>
      </c>
      <c r="D84" s="75">
        <v>29</v>
      </c>
      <c r="E84" s="107"/>
      <c r="F84" s="69">
        <f>E84*D84</f>
        <v>0</v>
      </c>
    </row>
    <row r="85" spans="1:6" x14ac:dyDescent="0.3">
      <c r="A85" s="75"/>
      <c r="B85" s="21"/>
      <c r="C85" s="75"/>
      <c r="D85" s="107"/>
      <c r="E85" s="107"/>
      <c r="F85" s="69"/>
    </row>
    <row r="86" spans="1:6" s="163" customFormat="1" x14ac:dyDescent="0.3">
      <c r="A86" s="63" t="s">
        <v>294</v>
      </c>
      <c r="B86" s="115" t="s">
        <v>295</v>
      </c>
      <c r="C86" s="63"/>
      <c r="D86" s="106"/>
      <c r="E86" s="63"/>
      <c r="F86" s="332"/>
    </row>
    <row r="87" spans="1:6" x14ac:dyDescent="0.3">
      <c r="A87" s="75"/>
      <c r="B87" s="21"/>
      <c r="C87" s="75"/>
      <c r="D87" s="107"/>
      <c r="E87" s="107"/>
      <c r="F87" s="69"/>
    </row>
    <row r="88" spans="1:6" x14ac:dyDescent="0.3">
      <c r="A88" s="75" t="s">
        <v>296</v>
      </c>
      <c r="B88" s="22" t="s">
        <v>297</v>
      </c>
      <c r="C88" s="75"/>
      <c r="D88" s="107"/>
      <c r="E88" s="107"/>
      <c r="F88" s="69"/>
    </row>
    <row r="89" spans="1:6" x14ac:dyDescent="0.3">
      <c r="A89" s="75"/>
      <c r="B89" s="22"/>
      <c r="C89" s="75"/>
      <c r="D89" s="107"/>
      <c r="E89" s="107"/>
      <c r="F89" s="69"/>
    </row>
    <row r="90" spans="1:6" ht="28.8" x14ac:dyDescent="0.3">
      <c r="A90" s="75" t="s">
        <v>298</v>
      </c>
      <c r="B90" s="22" t="s">
        <v>119</v>
      </c>
      <c r="C90" s="75"/>
      <c r="D90" s="107"/>
      <c r="E90" s="107"/>
      <c r="F90" s="69"/>
    </row>
    <row r="91" spans="1:6" x14ac:dyDescent="0.3">
      <c r="A91" s="75"/>
      <c r="B91" s="22"/>
      <c r="C91" s="75"/>
      <c r="D91" s="107"/>
      <c r="E91" s="107"/>
      <c r="F91" s="69"/>
    </row>
    <row r="92" spans="1:6" x14ac:dyDescent="0.3">
      <c r="A92" s="75" t="s">
        <v>213</v>
      </c>
      <c r="B92" s="22" t="s">
        <v>120</v>
      </c>
      <c r="C92" s="75" t="s">
        <v>22</v>
      </c>
      <c r="D92" s="75">
        <v>13</v>
      </c>
      <c r="E92" s="107"/>
      <c r="F92" s="69">
        <f>E92*D92</f>
        <v>0</v>
      </c>
    </row>
    <row r="93" spans="1:6" x14ac:dyDescent="0.3">
      <c r="A93" s="75"/>
      <c r="B93" s="22"/>
      <c r="C93" s="75"/>
      <c r="D93" s="107"/>
      <c r="E93" s="107"/>
      <c r="F93" s="69"/>
    </row>
    <row r="94" spans="1:6" s="163" customFormat="1" x14ac:dyDescent="0.3">
      <c r="A94" s="63" t="s">
        <v>299</v>
      </c>
      <c r="B94" s="115" t="s">
        <v>300</v>
      </c>
      <c r="C94" s="63"/>
      <c r="D94" s="106"/>
      <c r="E94" s="63"/>
      <c r="F94" s="332"/>
    </row>
    <row r="95" spans="1:6" x14ac:dyDescent="0.3">
      <c r="A95" s="75"/>
      <c r="B95" s="21"/>
      <c r="C95" s="75"/>
      <c r="D95" s="107"/>
      <c r="E95" s="107"/>
      <c r="F95" s="69"/>
    </row>
    <row r="96" spans="1:6" x14ac:dyDescent="0.3">
      <c r="A96" s="75" t="s">
        <v>301</v>
      </c>
      <c r="B96" s="22" t="s">
        <v>121</v>
      </c>
      <c r="C96" s="75"/>
      <c r="D96" s="107"/>
      <c r="E96" s="107"/>
      <c r="F96" s="69"/>
    </row>
    <row r="97" spans="1:6" x14ac:dyDescent="0.3">
      <c r="A97" s="75"/>
      <c r="B97" s="22"/>
      <c r="C97" s="75"/>
      <c r="D97" s="107"/>
      <c r="E97" s="107"/>
      <c r="F97" s="69"/>
    </row>
    <row r="98" spans="1:6" x14ac:dyDescent="0.3">
      <c r="A98" s="75" t="s">
        <v>302</v>
      </c>
      <c r="B98" s="22" t="s">
        <v>122</v>
      </c>
      <c r="C98" s="75"/>
      <c r="D98" s="75"/>
      <c r="E98" s="107"/>
      <c r="F98" s="69"/>
    </row>
    <row r="99" spans="1:6" x14ac:dyDescent="0.3">
      <c r="A99" s="75"/>
      <c r="B99" s="22"/>
      <c r="C99" s="75"/>
      <c r="D99" s="75"/>
      <c r="E99" s="107"/>
      <c r="F99" s="69"/>
    </row>
    <row r="100" spans="1:6" ht="28.8" x14ac:dyDescent="0.3">
      <c r="A100" s="75" t="s">
        <v>205</v>
      </c>
      <c r="B100" s="22" t="s">
        <v>123</v>
      </c>
      <c r="C100" s="75" t="s">
        <v>9</v>
      </c>
      <c r="D100" s="75">
        <v>84</v>
      </c>
      <c r="E100" s="107"/>
      <c r="F100" s="69">
        <f>E100*D100</f>
        <v>0</v>
      </c>
    </row>
    <row r="101" spans="1:6" x14ac:dyDescent="0.3">
      <c r="A101" s="75"/>
      <c r="B101" s="22"/>
      <c r="C101" s="75"/>
      <c r="D101" s="75"/>
      <c r="E101" s="107"/>
      <c r="F101" s="69"/>
    </row>
    <row r="102" spans="1:6" ht="28.8" x14ac:dyDescent="0.3">
      <c r="A102" s="75" t="s">
        <v>303</v>
      </c>
      <c r="B102" s="22" t="s">
        <v>304</v>
      </c>
      <c r="C102" s="75"/>
      <c r="D102" s="75"/>
      <c r="E102" s="107"/>
      <c r="F102" s="69"/>
    </row>
    <row r="103" spans="1:6" x14ac:dyDescent="0.3">
      <c r="A103" s="75"/>
      <c r="B103" s="22"/>
      <c r="C103" s="75"/>
      <c r="D103" s="75"/>
      <c r="E103" s="107"/>
      <c r="F103" s="69"/>
    </row>
    <row r="104" spans="1:6" x14ac:dyDescent="0.3">
      <c r="A104" s="75" t="s">
        <v>305</v>
      </c>
      <c r="B104" s="22" t="s">
        <v>306</v>
      </c>
      <c r="C104" s="75" t="s">
        <v>9</v>
      </c>
      <c r="D104" s="75">
        <v>53</v>
      </c>
      <c r="E104" s="107"/>
      <c r="F104" s="69">
        <f>E104*D104</f>
        <v>0</v>
      </c>
    </row>
    <row r="105" spans="1:6" x14ac:dyDescent="0.3">
      <c r="A105" s="75"/>
      <c r="B105" s="42"/>
      <c r="C105" s="75"/>
      <c r="D105" s="75"/>
      <c r="E105" s="107"/>
      <c r="F105" s="69"/>
    </row>
    <row r="106" spans="1:6" s="163" customFormat="1" x14ac:dyDescent="0.3">
      <c r="A106" s="63" t="s">
        <v>307</v>
      </c>
      <c r="B106" s="179" t="s">
        <v>308</v>
      </c>
      <c r="C106" s="63"/>
      <c r="D106" s="63"/>
      <c r="E106" s="63"/>
      <c r="F106" s="332"/>
    </row>
    <row r="107" spans="1:6" x14ac:dyDescent="0.3">
      <c r="A107" s="75"/>
      <c r="B107" s="22"/>
      <c r="C107" s="75"/>
      <c r="D107" s="75"/>
      <c r="E107" s="107"/>
      <c r="F107" s="69"/>
    </row>
    <row r="108" spans="1:6" s="100" customFormat="1" x14ac:dyDescent="0.3">
      <c r="A108" s="75" t="s">
        <v>309</v>
      </c>
      <c r="B108" s="22" t="s">
        <v>310</v>
      </c>
      <c r="C108" s="75"/>
      <c r="D108" s="75"/>
      <c r="E108" s="107"/>
      <c r="F108" s="69"/>
    </row>
    <row r="109" spans="1:6" x14ac:dyDescent="0.3">
      <c r="A109" s="75"/>
      <c r="B109" s="22"/>
      <c r="C109" s="75"/>
      <c r="D109" s="75"/>
      <c r="E109" s="107"/>
      <c r="F109" s="69"/>
    </row>
    <row r="110" spans="1:6" ht="28.8" x14ac:dyDescent="0.3">
      <c r="A110" s="75" t="s">
        <v>312</v>
      </c>
      <c r="B110" s="22" t="s">
        <v>125</v>
      </c>
      <c r="C110" s="75" t="s">
        <v>35</v>
      </c>
      <c r="D110" s="75">
        <v>17</v>
      </c>
      <c r="E110" s="107"/>
      <c r="F110" s="69">
        <f>E110*D110</f>
        <v>0</v>
      </c>
    </row>
    <row r="111" spans="1:6" x14ac:dyDescent="0.3">
      <c r="A111" s="75"/>
      <c r="B111" s="22"/>
      <c r="C111" s="75"/>
      <c r="D111" s="75"/>
      <c r="E111" s="107"/>
      <c r="F111" s="69"/>
    </row>
    <row r="112" spans="1:6" x14ac:dyDescent="0.3">
      <c r="A112" s="75" t="s">
        <v>311</v>
      </c>
      <c r="B112" s="22" t="s">
        <v>126</v>
      </c>
      <c r="C112" s="75" t="s">
        <v>35</v>
      </c>
      <c r="D112" s="75">
        <v>32</v>
      </c>
      <c r="E112" s="107"/>
      <c r="F112" s="69">
        <f>E112*D112</f>
        <v>0</v>
      </c>
    </row>
    <row r="113" spans="1:6" x14ac:dyDescent="0.3">
      <c r="A113" s="75"/>
      <c r="B113" s="22"/>
      <c r="C113" s="75"/>
      <c r="D113" s="75"/>
      <c r="E113" s="107"/>
      <c r="F113" s="69"/>
    </row>
    <row r="114" spans="1:6" s="163" customFormat="1" x14ac:dyDescent="0.3">
      <c r="A114" s="63" t="s">
        <v>318</v>
      </c>
      <c r="B114" s="112" t="s">
        <v>319</v>
      </c>
      <c r="C114" s="63"/>
      <c r="D114" s="63"/>
      <c r="E114" s="63"/>
      <c r="F114" s="332"/>
    </row>
    <row r="115" spans="1:6" x14ac:dyDescent="0.3">
      <c r="A115" s="75"/>
      <c r="B115" s="22"/>
      <c r="C115" s="75"/>
      <c r="D115" s="75"/>
      <c r="E115" s="107"/>
      <c r="F115" s="69"/>
    </row>
    <row r="116" spans="1:6" x14ac:dyDescent="0.3">
      <c r="A116" s="75" t="s">
        <v>313</v>
      </c>
      <c r="B116" s="22" t="s">
        <v>127</v>
      </c>
      <c r="C116" s="75" t="s">
        <v>128</v>
      </c>
      <c r="D116" s="75">
        <v>16</v>
      </c>
      <c r="E116" s="107"/>
      <c r="F116" s="69">
        <f>E116*D116</f>
        <v>0</v>
      </c>
    </row>
    <row r="117" spans="1:6" x14ac:dyDescent="0.3">
      <c r="A117" s="75"/>
      <c r="B117" s="22"/>
      <c r="C117" s="75"/>
      <c r="D117" s="75"/>
      <c r="E117" s="107"/>
      <c r="F117" s="69"/>
    </row>
    <row r="118" spans="1:6" x14ac:dyDescent="0.3">
      <c r="A118" s="75" t="s">
        <v>314</v>
      </c>
      <c r="B118" s="22" t="s">
        <v>315</v>
      </c>
      <c r="C118" s="75"/>
      <c r="D118" s="75"/>
      <c r="E118" s="107"/>
      <c r="F118" s="69"/>
    </row>
    <row r="119" spans="1:6" x14ac:dyDescent="0.3">
      <c r="A119" s="75"/>
      <c r="B119" s="22"/>
      <c r="C119" s="75"/>
      <c r="D119" s="75"/>
      <c r="E119" s="107"/>
      <c r="F119" s="69"/>
    </row>
    <row r="120" spans="1:6" x14ac:dyDescent="0.3">
      <c r="A120" s="75" t="s">
        <v>316</v>
      </c>
      <c r="B120" s="22" t="s">
        <v>317</v>
      </c>
      <c r="C120" s="75"/>
      <c r="D120" s="75"/>
      <c r="E120" s="107"/>
      <c r="F120" s="69"/>
    </row>
    <row r="121" spans="1:6" x14ac:dyDescent="0.3">
      <c r="A121" s="75"/>
      <c r="B121" s="22"/>
      <c r="C121" s="75"/>
      <c r="D121" s="75"/>
      <c r="E121" s="107"/>
      <c r="F121" s="69"/>
    </row>
    <row r="122" spans="1:6" ht="28.8" x14ac:dyDescent="0.3">
      <c r="A122" s="75" t="s">
        <v>211</v>
      </c>
      <c r="B122" s="22" t="s">
        <v>130</v>
      </c>
      <c r="C122" s="75" t="s">
        <v>35</v>
      </c>
      <c r="D122" s="75">
        <v>134</v>
      </c>
      <c r="E122" s="107"/>
      <c r="F122" s="69">
        <f>E122*D122</f>
        <v>0</v>
      </c>
    </row>
    <row r="123" spans="1:6" x14ac:dyDescent="0.3">
      <c r="A123" s="75"/>
      <c r="B123" s="22"/>
      <c r="C123" s="75"/>
      <c r="D123" s="75"/>
      <c r="E123" s="107"/>
      <c r="F123" s="69"/>
    </row>
    <row r="124" spans="1:6" x14ac:dyDescent="0.3">
      <c r="A124" s="75" t="s">
        <v>213</v>
      </c>
      <c r="B124" s="22" t="s">
        <v>131</v>
      </c>
      <c r="C124" s="75" t="s">
        <v>128</v>
      </c>
      <c r="D124" s="75">
        <v>63</v>
      </c>
      <c r="E124" s="107"/>
      <c r="F124" s="69">
        <f>E124*D124</f>
        <v>0</v>
      </c>
    </row>
    <row r="125" spans="1:6" x14ac:dyDescent="0.3">
      <c r="A125" s="75"/>
      <c r="B125" s="22"/>
      <c r="C125" s="75"/>
      <c r="D125" s="75"/>
      <c r="E125" s="107"/>
      <c r="F125" s="69"/>
    </row>
    <row r="126" spans="1:6" x14ac:dyDescent="0.3">
      <c r="A126" s="75" t="s">
        <v>322</v>
      </c>
      <c r="B126" s="22" t="s">
        <v>323</v>
      </c>
      <c r="C126" s="75" t="s">
        <v>5</v>
      </c>
      <c r="D126" s="75">
        <v>335</v>
      </c>
      <c r="E126" s="107"/>
      <c r="F126" s="69">
        <f>E126*D126</f>
        <v>0</v>
      </c>
    </row>
    <row r="127" spans="1:6" x14ac:dyDescent="0.3">
      <c r="A127" s="75"/>
      <c r="B127" s="22"/>
      <c r="C127" s="75"/>
      <c r="D127" s="75"/>
      <c r="E127" s="107"/>
      <c r="F127" s="69"/>
    </row>
    <row r="128" spans="1:6" x14ac:dyDescent="0.3">
      <c r="A128" s="75" t="s">
        <v>320</v>
      </c>
      <c r="B128" s="22" t="s">
        <v>321</v>
      </c>
      <c r="C128" s="75" t="s">
        <v>9</v>
      </c>
      <c r="D128" s="75">
        <v>13</v>
      </c>
      <c r="E128" s="107"/>
      <c r="F128" s="69">
        <f>E128*D128</f>
        <v>0</v>
      </c>
    </row>
    <row r="129" spans="1:6" x14ac:dyDescent="0.3">
      <c r="A129" s="75"/>
      <c r="B129" s="21"/>
      <c r="C129" s="75"/>
      <c r="D129" s="75"/>
      <c r="E129" s="107"/>
      <c r="F129" s="69"/>
    </row>
    <row r="130" spans="1:6" s="163" customFormat="1" ht="28.8" x14ac:dyDescent="0.3">
      <c r="A130" s="63" t="s">
        <v>585</v>
      </c>
      <c r="B130" s="112" t="s">
        <v>586</v>
      </c>
      <c r="C130" s="63"/>
      <c r="D130" s="63"/>
      <c r="E130" s="63"/>
      <c r="F130" s="332"/>
    </row>
    <row r="131" spans="1:6" x14ac:dyDescent="0.3">
      <c r="A131" s="75"/>
      <c r="B131" s="22"/>
      <c r="C131" s="75"/>
      <c r="D131" s="75"/>
      <c r="E131" s="107"/>
      <c r="F131" s="69"/>
    </row>
    <row r="132" spans="1:6" x14ac:dyDescent="0.3">
      <c r="A132" s="75" t="s">
        <v>1019</v>
      </c>
      <c r="B132" s="22" t="s">
        <v>587</v>
      </c>
      <c r="C132" s="75"/>
      <c r="D132" s="75"/>
      <c r="E132" s="107"/>
      <c r="F132" s="69"/>
    </row>
    <row r="133" spans="1:6" x14ac:dyDescent="0.3">
      <c r="A133" s="75"/>
      <c r="B133" s="22"/>
      <c r="C133" s="75"/>
      <c r="D133" s="75"/>
      <c r="E133" s="107"/>
      <c r="F133" s="69"/>
    </row>
    <row r="134" spans="1:6" x14ac:dyDescent="0.3">
      <c r="A134" s="75" t="s">
        <v>211</v>
      </c>
      <c r="B134" s="22" t="s">
        <v>133</v>
      </c>
      <c r="C134" s="75" t="s">
        <v>0</v>
      </c>
      <c r="D134" s="317">
        <v>53000</v>
      </c>
      <c r="E134" s="457">
        <v>1</v>
      </c>
      <c r="F134" s="69">
        <f>E134*D134</f>
        <v>53000</v>
      </c>
    </row>
    <row r="135" spans="1:6" x14ac:dyDescent="0.3">
      <c r="A135" s="75"/>
      <c r="B135" s="22"/>
      <c r="C135" s="75"/>
      <c r="D135" s="75"/>
      <c r="E135" s="107"/>
      <c r="F135" s="69"/>
    </row>
    <row r="136" spans="1:6" ht="28.8" x14ac:dyDescent="0.3">
      <c r="A136" s="75" t="s">
        <v>213</v>
      </c>
      <c r="B136" s="22" t="s">
        <v>1143</v>
      </c>
      <c r="C136" s="75" t="s">
        <v>1</v>
      </c>
      <c r="D136" s="107">
        <f>F134</f>
        <v>53000</v>
      </c>
      <c r="E136" s="259"/>
      <c r="F136" s="69">
        <f>E136*D136</f>
        <v>0</v>
      </c>
    </row>
    <row r="137" spans="1:6" x14ac:dyDescent="0.3">
      <c r="A137" s="75"/>
      <c r="B137" s="22"/>
      <c r="C137" s="75"/>
      <c r="D137" s="75"/>
      <c r="E137" s="107"/>
      <c r="F137" s="69"/>
    </row>
    <row r="138" spans="1:6" ht="28.8" x14ac:dyDescent="0.3">
      <c r="A138" s="75" t="s">
        <v>215</v>
      </c>
      <c r="B138" s="22" t="s">
        <v>134</v>
      </c>
      <c r="C138" s="75" t="s">
        <v>0</v>
      </c>
      <c r="D138" s="317">
        <v>53000</v>
      </c>
      <c r="E138" s="457">
        <v>1</v>
      </c>
      <c r="F138" s="69">
        <f>E138*D138</f>
        <v>53000</v>
      </c>
    </row>
    <row r="139" spans="1:6" x14ac:dyDescent="0.3">
      <c r="A139" s="75"/>
      <c r="B139" s="22"/>
      <c r="C139" s="75"/>
      <c r="D139" s="75"/>
      <c r="E139" s="107"/>
      <c r="F139" s="69"/>
    </row>
    <row r="140" spans="1:6" ht="28.8" x14ac:dyDescent="0.3">
      <c r="A140" s="75" t="s">
        <v>336</v>
      </c>
      <c r="B140" s="22" t="s">
        <v>1153</v>
      </c>
      <c r="C140" s="75" t="s">
        <v>1</v>
      </c>
      <c r="D140" s="107">
        <f>F138</f>
        <v>53000</v>
      </c>
      <c r="E140" s="259"/>
      <c r="F140" s="69">
        <f>E140*D140</f>
        <v>0</v>
      </c>
    </row>
    <row r="141" spans="1:6" x14ac:dyDescent="0.3">
      <c r="A141" s="75"/>
      <c r="B141" s="22"/>
      <c r="C141" s="75"/>
      <c r="D141" s="75"/>
      <c r="E141" s="107"/>
      <c r="F141" s="69"/>
    </row>
    <row r="142" spans="1:6" s="163" customFormat="1" x14ac:dyDescent="0.3">
      <c r="A142" s="63" t="s">
        <v>324</v>
      </c>
      <c r="B142" s="115" t="s">
        <v>325</v>
      </c>
      <c r="C142" s="63"/>
      <c r="D142" s="63"/>
      <c r="E142" s="63"/>
      <c r="F142" s="332"/>
    </row>
    <row r="143" spans="1:6" x14ac:dyDescent="0.3">
      <c r="A143" s="75"/>
      <c r="B143" s="21"/>
      <c r="C143" s="75"/>
      <c r="D143" s="75"/>
      <c r="E143" s="107"/>
      <c r="F143" s="69"/>
    </row>
    <row r="144" spans="1:6" x14ac:dyDescent="0.3">
      <c r="A144" s="75" t="s">
        <v>326</v>
      </c>
      <c r="B144" s="21" t="s">
        <v>135</v>
      </c>
      <c r="C144" s="75" t="s">
        <v>5</v>
      </c>
      <c r="D144" s="75">
        <v>155</v>
      </c>
      <c r="E144" s="107"/>
      <c r="F144" s="69">
        <f>E144*D144</f>
        <v>0</v>
      </c>
    </row>
    <row r="145" spans="1:6" x14ac:dyDescent="0.3">
      <c r="A145" s="75"/>
      <c r="B145" s="21"/>
      <c r="C145" s="75"/>
      <c r="D145" s="75"/>
      <c r="E145" s="75"/>
      <c r="F145" s="41"/>
    </row>
    <row r="146" spans="1:6" x14ac:dyDescent="0.3">
      <c r="A146" s="482" t="s">
        <v>61</v>
      </c>
      <c r="B146" s="482"/>
      <c r="C146" s="482"/>
      <c r="D146" s="482"/>
      <c r="E146" s="71"/>
      <c r="F146" s="342">
        <f>SUM(F2:F145)</f>
        <v>212000</v>
      </c>
    </row>
    <row r="147" spans="1:6" x14ac:dyDescent="0.3">
      <c r="A147" s="43"/>
      <c r="B147" s="45"/>
      <c r="C147" s="43"/>
    </row>
    <row r="148" spans="1:6" x14ac:dyDescent="0.3">
      <c r="F148" s="467"/>
    </row>
    <row r="180" spans="1:4" x14ac:dyDescent="0.3">
      <c r="A180" s="170"/>
      <c r="B180" s="171"/>
      <c r="C180" s="172"/>
      <c r="D180" s="398"/>
    </row>
    <row r="185" spans="1:4" x14ac:dyDescent="0.3">
      <c r="A185" s="181"/>
    </row>
    <row r="235" spans="1:4" x14ac:dyDescent="0.3">
      <c r="A235" s="170"/>
      <c r="B235" s="171"/>
      <c r="C235" s="172"/>
      <c r="D235" s="398"/>
    </row>
  </sheetData>
  <mergeCells count="1">
    <mergeCell ref="A146:D146"/>
  </mergeCells>
  <pageMargins left="0.70866141732283472" right="0.70866141732283472" top="0.74803149606299213" bottom="0.74803149606299213" header="0.31496062992125984" footer="0.31496062992125984"/>
  <pageSetup paperSize="9" scale="82" fitToHeight="0" orientation="portrait" r:id="rId1"/>
  <headerFooter>
    <oddHeader>&amp;LKWAZULU-NATAL DEPARTMENT OF TRANSPORT
UPGRADE OF DISTRICT ROAD D77 FROM KM 0.0 TO KM 5.0&amp;RSCHEDULE B/3 - STRUCTURES
STRUCTURE NUMBER: STC4233</oddHeader>
    <oddFooter>&amp;CPage &amp;P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185F3F-4F03-4363-9DAA-37411DDCF258}">
  <sheetPr codeName="Sheet10">
    <pageSetUpPr fitToPage="1"/>
  </sheetPr>
  <dimension ref="A1:K123"/>
  <sheetViews>
    <sheetView view="pageBreakPreview" topLeftCell="A19" zoomScaleNormal="100" zoomScaleSheetLayoutView="100" workbookViewId="0">
      <selection activeCell="B21" sqref="B21"/>
    </sheetView>
  </sheetViews>
  <sheetFormatPr defaultRowHeight="14.4" x14ac:dyDescent="0.3"/>
  <cols>
    <col min="2" max="2" width="44.33203125" customWidth="1"/>
    <col min="3" max="3" width="11.109375" style="2" customWidth="1"/>
    <col min="4" max="4" width="2.44140625" bestFit="1" customWidth="1"/>
    <col min="5" max="5" width="14" bestFit="1" customWidth="1"/>
    <col min="6" max="7" width="14" style="1" bestFit="1" customWidth="1"/>
  </cols>
  <sheetData>
    <row r="1" spans="1:7" x14ac:dyDescent="0.3">
      <c r="A1" s="11" t="s">
        <v>44</v>
      </c>
      <c r="B1" s="11" t="s">
        <v>45</v>
      </c>
      <c r="C1" s="8" t="s">
        <v>46</v>
      </c>
      <c r="D1" s="8" t="s">
        <v>41</v>
      </c>
      <c r="E1" s="8" t="s">
        <v>43</v>
      </c>
      <c r="F1" s="9" t="s">
        <v>47</v>
      </c>
      <c r="G1" s="9" t="s">
        <v>34</v>
      </c>
    </row>
    <row r="2" spans="1:7" x14ac:dyDescent="0.3">
      <c r="A2" s="3"/>
      <c r="B2" s="21"/>
      <c r="C2" s="3"/>
      <c r="D2" s="4"/>
      <c r="E2" s="5"/>
      <c r="F2" s="6"/>
      <c r="G2" s="6"/>
    </row>
    <row r="3" spans="1:7" s="47" customFormat="1" x14ac:dyDescent="0.3">
      <c r="A3" s="49" t="s">
        <v>437</v>
      </c>
      <c r="B3" s="48" t="s">
        <v>438</v>
      </c>
      <c r="C3" s="49"/>
      <c r="D3" s="53"/>
      <c r="E3" s="54"/>
      <c r="F3" s="55"/>
      <c r="G3" s="55"/>
    </row>
    <row r="4" spans="1:7" s="47" customFormat="1" x14ac:dyDescent="0.3">
      <c r="A4" s="49"/>
      <c r="B4" s="48"/>
      <c r="C4" s="49"/>
      <c r="D4" s="49"/>
      <c r="E4" s="54"/>
      <c r="F4" s="55"/>
      <c r="G4" s="55"/>
    </row>
    <row r="5" spans="1:7" s="47" customFormat="1" x14ac:dyDescent="0.3">
      <c r="A5" s="49" t="s">
        <v>439</v>
      </c>
      <c r="B5" s="48" t="s">
        <v>417</v>
      </c>
      <c r="C5" s="49"/>
      <c r="D5" s="49"/>
      <c r="E5" s="54"/>
      <c r="F5" s="55"/>
      <c r="G5" s="55"/>
    </row>
    <row r="6" spans="1:7" s="47" customFormat="1" x14ac:dyDescent="0.3">
      <c r="A6" s="49"/>
      <c r="B6" s="48"/>
      <c r="C6" s="49"/>
      <c r="D6" s="49"/>
      <c r="E6" s="54"/>
      <c r="F6" s="55"/>
      <c r="G6" s="55"/>
    </row>
    <row r="7" spans="1:7" s="47" customFormat="1" x14ac:dyDescent="0.3">
      <c r="A7" s="49" t="s">
        <v>211</v>
      </c>
      <c r="B7" s="48" t="s">
        <v>441</v>
      </c>
      <c r="C7" s="49" t="s">
        <v>17</v>
      </c>
      <c r="D7" s="49"/>
      <c r="E7" s="54">
        <v>4000</v>
      </c>
      <c r="F7" s="55">
        <v>40</v>
      </c>
      <c r="G7" s="55">
        <f>F7*E7</f>
        <v>160000</v>
      </c>
    </row>
    <row r="8" spans="1:7" s="47" customFormat="1" x14ac:dyDescent="0.3">
      <c r="A8" s="49"/>
      <c r="B8" s="48"/>
      <c r="C8" s="49"/>
      <c r="D8" s="49"/>
      <c r="E8" s="54"/>
      <c r="F8" s="55"/>
      <c r="G8" s="55"/>
    </row>
    <row r="9" spans="1:7" s="47" customFormat="1" x14ac:dyDescent="0.3">
      <c r="A9" s="49" t="s">
        <v>213</v>
      </c>
      <c r="B9" s="48" t="s">
        <v>442</v>
      </c>
      <c r="C9" s="49" t="s">
        <v>17</v>
      </c>
      <c r="D9" s="49"/>
      <c r="E9" s="54">
        <v>3000</v>
      </c>
      <c r="F9" s="55">
        <v>50</v>
      </c>
      <c r="G9" s="55">
        <f>F9*E9</f>
        <v>150000</v>
      </c>
    </row>
    <row r="10" spans="1:7" s="47" customFormat="1" x14ac:dyDescent="0.3">
      <c r="A10" s="49"/>
      <c r="B10" s="48"/>
      <c r="C10" s="49"/>
      <c r="D10" s="49"/>
      <c r="E10" s="54"/>
      <c r="F10" s="55"/>
      <c r="G10" s="55"/>
    </row>
    <row r="11" spans="1:7" s="47" customFormat="1" x14ac:dyDescent="0.3">
      <c r="A11" s="49" t="s">
        <v>415</v>
      </c>
      <c r="B11" s="48" t="s">
        <v>443</v>
      </c>
      <c r="C11" s="49" t="s">
        <v>17</v>
      </c>
      <c r="D11" s="49"/>
      <c r="E11" s="54">
        <v>1000</v>
      </c>
      <c r="F11" s="55">
        <v>60</v>
      </c>
      <c r="G11" s="55">
        <f>F11*E11</f>
        <v>60000</v>
      </c>
    </row>
    <row r="12" spans="1:7" s="47" customFormat="1" x14ac:dyDescent="0.3">
      <c r="A12" s="49"/>
      <c r="B12" s="48"/>
      <c r="C12" s="49"/>
      <c r="D12" s="49"/>
      <c r="E12" s="54"/>
      <c r="F12" s="55"/>
      <c r="G12" s="55"/>
    </row>
    <row r="13" spans="1:7" s="47" customFormat="1" x14ac:dyDescent="0.3">
      <c r="A13" s="49" t="s">
        <v>336</v>
      </c>
      <c r="B13" s="48" t="s">
        <v>444</v>
      </c>
      <c r="C13" s="49" t="s">
        <v>17</v>
      </c>
      <c r="D13" s="49"/>
      <c r="E13" s="54">
        <v>200</v>
      </c>
      <c r="F13" s="55">
        <v>80</v>
      </c>
      <c r="G13" s="55">
        <f>F13*E13</f>
        <v>16000</v>
      </c>
    </row>
    <row r="14" spans="1:7" s="47" customFormat="1" x14ac:dyDescent="0.3">
      <c r="A14" s="49"/>
      <c r="B14" s="48"/>
      <c r="C14" s="49"/>
      <c r="D14" s="49"/>
      <c r="E14" s="54"/>
      <c r="F14" s="55"/>
      <c r="G14" s="55"/>
    </row>
    <row r="15" spans="1:7" s="47" customFormat="1" x14ac:dyDescent="0.3">
      <c r="A15" s="49" t="s">
        <v>338</v>
      </c>
      <c r="B15" s="48" t="s">
        <v>440</v>
      </c>
      <c r="C15" s="49" t="s">
        <v>17</v>
      </c>
      <c r="D15" s="49"/>
      <c r="E15" s="54">
        <v>1000</v>
      </c>
      <c r="F15" s="55">
        <v>100</v>
      </c>
      <c r="G15" s="55">
        <f>F15*E15</f>
        <v>100000</v>
      </c>
    </row>
    <row r="16" spans="1:7" x14ac:dyDescent="0.3">
      <c r="A16" s="3"/>
      <c r="B16" s="21"/>
      <c r="C16" s="3"/>
      <c r="D16" s="3"/>
      <c r="E16" s="5"/>
      <c r="F16" s="6"/>
      <c r="G16" s="6"/>
    </row>
    <row r="17" spans="1:7" s="47" customFormat="1" ht="28.8" x14ac:dyDescent="0.3">
      <c r="A17" s="49" t="s">
        <v>445</v>
      </c>
      <c r="B17" s="48" t="s">
        <v>446</v>
      </c>
      <c r="C17" s="49"/>
      <c r="D17" s="49"/>
      <c r="E17" s="54"/>
      <c r="F17" s="55"/>
      <c r="G17" s="55"/>
    </row>
    <row r="18" spans="1:7" s="47" customFormat="1" x14ac:dyDescent="0.3">
      <c r="A18" s="49"/>
      <c r="B18" s="48"/>
      <c r="C18" s="49"/>
      <c r="D18" s="49"/>
      <c r="E18" s="54"/>
      <c r="F18" s="55"/>
      <c r="G18" s="55"/>
    </row>
    <row r="19" spans="1:7" s="47" customFormat="1" x14ac:dyDescent="0.3">
      <c r="A19" s="49" t="s">
        <v>211</v>
      </c>
      <c r="B19" s="48" t="s">
        <v>448</v>
      </c>
      <c r="C19" s="49" t="s">
        <v>17</v>
      </c>
      <c r="D19" s="49"/>
      <c r="E19" s="54">
        <v>200</v>
      </c>
      <c r="F19" s="55">
        <v>900</v>
      </c>
      <c r="G19" s="55">
        <f>F19*E19</f>
        <v>180000</v>
      </c>
    </row>
    <row r="20" spans="1:7" s="47" customFormat="1" x14ac:dyDescent="0.3">
      <c r="A20" s="49"/>
      <c r="B20" s="48"/>
      <c r="C20" s="49"/>
      <c r="D20" s="49"/>
      <c r="E20" s="54"/>
      <c r="F20" s="55"/>
      <c r="G20" s="55"/>
    </row>
    <row r="21" spans="1:7" s="47" customFormat="1" x14ac:dyDescent="0.3">
      <c r="A21" s="49" t="s">
        <v>213</v>
      </c>
      <c r="B21" s="48" t="s">
        <v>449</v>
      </c>
      <c r="C21" s="49" t="s">
        <v>17</v>
      </c>
      <c r="D21" s="49"/>
      <c r="E21" s="54">
        <v>400</v>
      </c>
      <c r="F21" s="55">
        <v>350</v>
      </c>
      <c r="G21" s="55">
        <f>F21*E21</f>
        <v>140000</v>
      </c>
    </row>
    <row r="22" spans="1:7" x14ac:dyDescent="0.3">
      <c r="A22" s="3"/>
      <c r="B22" s="21"/>
      <c r="C22" s="3"/>
      <c r="D22" s="3"/>
      <c r="E22" s="5"/>
      <c r="F22" s="6"/>
      <c r="G22" s="6"/>
    </row>
    <row r="23" spans="1:7" s="47" customFormat="1" x14ac:dyDescent="0.3">
      <c r="A23" s="49" t="s">
        <v>215</v>
      </c>
      <c r="B23" s="48" t="s">
        <v>452</v>
      </c>
      <c r="C23" s="49" t="s">
        <v>17</v>
      </c>
      <c r="D23" s="49"/>
      <c r="E23" s="54">
        <v>200</v>
      </c>
      <c r="F23" s="55">
        <v>200</v>
      </c>
      <c r="G23" s="55">
        <f>F23*E23</f>
        <v>40000</v>
      </c>
    </row>
    <row r="24" spans="1:7" x14ac:dyDescent="0.3">
      <c r="A24" s="3"/>
      <c r="B24" s="21"/>
      <c r="C24" s="3"/>
      <c r="D24" s="3"/>
      <c r="E24" s="5"/>
      <c r="F24" s="6"/>
      <c r="G24" s="6"/>
    </row>
    <row r="25" spans="1:7" ht="28.8" x14ac:dyDescent="0.3">
      <c r="A25" s="49" t="s">
        <v>336</v>
      </c>
      <c r="B25" s="48" t="s">
        <v>451</v>
      </c>
      <c r="C25" s="49" t="s">
        <v>17</v>
      </c>
      <c r="D25" s="49"/>
      <c r="E25" s="54">
        <v>400</v>
      </c>
      <c r="F25" s="55">
        <v>450</v>
      </c>
      <c r="G25" s="55">
        <f>F25*E25</f>
        <v>180000</v>
      </c>
    </row>
    <row r="26" spans="1:7" x14ac:dyDescent="0.3">
      <c r="A26" s="3"/>
      <c r="B26" s="21"/>
      <c r="C26" s="3"/>
      <c r="D26" s="3"/>
      <c r="E26" s="5"/>
      <c r="F26" s="6"/>
      <c r="G26" s="6"/>
    </row>
    <row r="27" spans="1:7" ht="28.8" x14ac:dyDescent="0.3">
      <c r="A27" s="49" t="s">
        <v>337</v>
      </c>
      <c r="B27" s="48" t="s">
        <v>450</v>
      </c>
      <c r="C27" s="49" t="s">
        <v>17</v>
      </c>
      <c r="D27" s="49"/>
      <c r="E27" s="54">
        <v>200</v>
      </c>
      <c r="F27" s="55">
        <v>120</v>
      </c>
      <c r="G27" s="55">
        <f>F27*E27</f>
        <v>24000</v>
      </c>
    </row>
    <row r="28" spans="1:7" x14ac:dyDescent="0.3">
      <c r="A28" s="3"/>
      <c r="B28" s="21"/>
      <c r="C28" s="3"/>
      <c r="D28" s="3"/>
      <c r="E28" s="5"/>
      <c r="F28" s="6"/>
      <c r="G28" s="6"/>
    </row>
    <row r="29" spans="1:7" s="47" customFormat="1" ht="28.8" x14ac:dyDescent="0.3">
      <c r="A29" s="49" t="s">
        <v>453</v>
      </c>
      <c r="B29" s="48" t="s">
        <v>455</v>
      </c>
      <c r="C29" s="49" t="s">
        <v>17</v>
      </c>
      <c r="D29" s="49"/>
      <c r="E29" s="54">
        <v>400</v>
      </c>
      <c r="F29" s="55">
        <v>350</v>
      </c>
      <c r="G29" s="55">
        <f>F29*E29</f>
        <v>140000</v>
      </c>
    </row>
    <row r="30" spans="1:7" s="47" customFormat="1" x14ac:dyDescent="0.3">
      <c r="A30" s="49"/>
      <c r="B30" s="48"/>
      <c r="C30" s="49"/>
      <c r="D30" s="49"/>
      <c r="E30" s="54"/>
      <c r="F30" s="55"/>
      <c r="G30" s="55"/>
    </row>
    <row r="31" spans="1:7" s="47" customFormat="1" x14ac:dyDescent="0.3">
      <c r="A31" s="49" t="s">
        <v>447</v>
      </c>
      <c r="B31" s="48" t="s">
        <v>456</v>
      </c>
      <c r="C31" s="49" t="s">
        <v>17</v>
      </c>
      <c r="D31" s="49"/>
      <c r="E31" s="54">
        <v>400</v>
      </c>
      <c r="F31" s="55">
        <v>500</v>
      </c>
      <c r="G31" s="55">
        <f>F31*E31</f>
        <v>200000</v>
      </c>
    </row>
    <row r="32" spans="1:7" s="47" customFormat="1" x14ac:dyDescent="0.3">
      <c r="A32" s="49"/>
      <c r="B32" s="48"/>
      <c r="C32" s="49"/>
      <c r="D32" s="49"/>
      <c r="E32" s="54"/>
      <c r="F32" s="55"/>
      <c r="G32" s="55"/>
    </row>
    <row r="33" spans="1:11" s="47" customFormat="1" x14ac:dyDescent="0.3">
      <c r="A33" s="49" t="s">
        <v>361</v>
      </c>
      <c r="B33" s="48" t="s">
        <v>457</v>
      </c>
      <c r="C33" s="49" t="s">
        <v>17</v>
      </c>
      <c r="D33" s="49"/>
      <c r="E33" s="54">
        <v>800</v>
      </c>
      <c r="F33" s="55">
        <v>400</v>
      </c>
      <c r="G33" s="55">
        <f>F33*E33</f>
        <v>320000</v>
      </c>
    </row>
    <row r="34" spans="1:11" s="47" customFormat="1" x14ac:dyDescent="0.3">
      <c r="A34" s="49"/>
      <c r="B34" s="48"/>
      <c r="C34" s="49"/>
      <c r="D34" s="49"/>
      <c r="E34" s="54"/>
      <c r="F34" s="55"/>
      <c r="G34" s="55"/>
    </row>
    <row r="35" spans="1:11" s="47" customFormat="1" ht="28.8" x14ac:dyDescent="0.3">
      <c r="A35" s="49" t="s">
        <v>454</v>
      </c>
      <c r="B35" s="48" t="s">
        <v>458</v>
      </c>
      <c r="C35" s="49" t="s">
        <v>17</v>
      </c>
      <c r="D35" s="49"/>
      <c r="E35" s="54">
        <v>800</v>
      </c>
      <c r="F35" s="55">
        <v>150</v>
      </c>
      <c r="G35" s="55">
        <f>F35*E35</f>
        <v>120000</v>
      </c>
    </row>
    <row r="36" spans="1:11" x14ac:dyDescent="0.3">
      <c r="A36" s="3"/>
      <c r="B36" s="21"/>
      <c r="C36" s="3"/>
      <c r="D36" s="3"/>
      <c r="E36" s="5"/>
      <c r="F36" s="6"/>
      <c r="G36" s="6"/>
    </row>
    <row r="37" spans="1:11" x14ac:dyDescent="0.3">
      <c r="A37" s="49" t="s">
        <v>459</v>
      </c>
      <c r="B37" s="48" t="s">
        <v>460</v>
      </c>
      <c r="C37" s="3"/>
      <c r="D37" s="3"/>
      <c r="E37" s="5"/>
      <c r="F37" s="6"/>
      <c r="G37" s="6"/>
    </row>
    <row r="38" spans="1:11" x14ac:dyDescent="0.3">
      <c r="A38" s="3"/>
      <c r="B38" s="21"/>
      <c r="C38" s="3"/>
      <c r="D38" s="3"/>
      <c r="E38" s="5"/>
      <c r="F38" s="6"/>
      <c r="G38" s="6"/>
    </row>
    <row r="39" spans="1:11" s="47" customFormat="1" ht="28.8" x14ac:dyDescent="0.3">
      <c r="A39" s="49" t="s">
        <v>211</v>
      </c>
      <c r="B39" s="48" t="s">
        <v>461</v>
      </c>
      <c r="C39" s="49" t="s">
        <v>0</v>
      </c>
      <c r="D39" s="49"/>
      <c r="E39" s="54">
        <v>1</v>
      </c>
      <c r="F39" s="55">
        <v>1000000</v>
      </c>
      <c r="G39" s="55">
        <f>F39*E39</f>
        <v>1000000</v>
      </c>
    </row>
    <row r="40" spans="1:11" x14ac:dyDescent="0.3">
      <c r="A40" s="49"/>
      <c r="B40" s="48"/>
      <c r="C40" s="49"/>
      <c r="D40" s="49"/>
      <c r="E40" s="54"/>
      <c r="F40" s="55"/>
      <c r="G40" s="55"/>
      <c r="H40" s="47"/>
      <c r="I40" s="47"/>
      <c r="J40" s="47"/>
      <c r="K40" s="47"/>
    </row>
    <row r="41" spans="1:11" s="47" customFormat="1" ht="28.8" x14ac:dyDescent="0.3">
      <c r="A41" s="53" t="s">
        <v>213</v>
      </c>
      <c r="B41" s="52" t="s">
        <v>462</v>
      </c>
      <c r="C41" s="49" t="s">
        <v>1</v>
      </c>
      <c r="D41" s="49"/>
      <c r="E41" s="55">
        <f>G39</f>
        <v>1000000</v>
      </c>
      <c r="F41" s="56">
        <v>0.1</v>
      </c>
      <c r="G41" s="55">
        <f>F41*E41</f>
        <v>100000</v>
      </c>
    </row>
    <row r="42" spans="1:11" x14ac:dyDescent="0.3">
      <c r="A42" s="53"/>
      <c r="B42" s="52"/>
      <c r="C42" s="49"/>
      <c r="D42" s="53"/>
      <c r="E42" s="54"/>
      <c r="F42" s="55"/>
      <c r="G42" s="55"/>
      <c r="H42" s="47"/>
      <c r="I42" s="47"/>
      <c r="J42" s="47"/>
      <c r="K42" s="47"/>
    </row>
    <row r="43" spans="1:11" x14ac:dyDescent="0.3">
      <c r="A43" s="53" t="s">
        <v>463</v>
      </c>
      <c r="B43" s="52" t="s">
        <v>464</v>
      </c>
      <c r="C43" s="49"/>
      <c r="D43" s="53"/>
      <c r="E43" s="54"/>
      <c r="F43" s="55"/>
      <c r="G43" s="55"/>
      <c r="H43" s="47"/>
      <c r="I43" s="47"/>
      <c r="J43" s="47"/>
      <c r="K43" s="47"/>
    </row>
    <row r="44" spans="1:11" x14ac:dyDescent="0.3">
      <c r="A44" s="53"/>
      <c r="B44" s="52"/>
      <c r="C44" s="49"/>
      <c r="D44" s="53"/>
      <c r="E44" s="54"/>
      <c r="F44" s="55"/>
      <c r="G44" s="55"/>
      <c r="H44" s="47"/>
      <c r="I44" s="47"/>
      <c r="J44" s="47"/>
      <c r="K44" s="47"/>
    </row>
    <row r="45" spans="1:11" x14ac:dyDescent="0.3">
      <c r="A45" s="53" t="s">
        <v>211</v>
      </c>
      <c r="B45" s="52" t="s">
        <v>465</v>
      </c>
      <c r="C45" s="49" t="s">
        <v>53</v>
      </c>
      <c r="D45" s="53"/>
      <c r="E45" s="54">
        <v>1000</v>
      </c>
      <c r="F45" s="55">
        <v>8</v>
      </c>
      <c r="G45" s="55">
        <f>F45*E45</f>
        <v>8000</v>
      </c>
      <c r="H45" s="47"/>
      <c r="I45" s="47"/>
      <c r="J45" s="47"/>
      <c r="K45" s="47"/>
    </row>
    <row r="46" spans="1:11" x14ac:dyDescent="0.3">
      <c r="A46" s="53"/>
      <c r="B46" s="52"/>
      <c r="C46" s="49"/>
      <c r="D46" s="53"/>
      <c r="E46" s="54"/>
      <c r="F46" s="55"/>
      <c r="G46" s="55"/>
      <c r="H46" s="47"/>
      <c r="I46" s="47"/>
      <c r="J46" s="47"/>
      <c r="K46" s="47"/>
    </row>
    <row r="47" spans="1:11" x14ac:dyDescent="0.3">
      <c r="A47" s="53" t="s">
        <v>213</v>
      </c>
      <c r="B47" s="52" t="s">
        <v>466</v>
      </c>
      <c r="C47" s="49" t="s">
        <v>53</v>
      </c>
      <c r="D47" s="53"/>
      <c r="E47" s="54">
        <v>1000</v>
      </c>
      <c r="F47" s="55">
        <v>27.5</v>
      </c>
      <c r="G47" s="55">
        <f>F47*E47</f>
        <v>27500</v>
      </c>
      <c r="H47" s="47"/>
      <c r="I47" s="47"/>
      <c r="J47" s="47"/>
      <c r="K47" s="47"/>
    </row>
    <row r="48" spans="1:11" x14ac:dyDescent="0.3">
      <c r="A48" s="53"/>
      <c r="B48" s="52"/>
      <c r="C48" s="49"/>
      <c r="D48" s="53"/>
      <c r="E48" s="54"/>
      <c r="F48" s="55"/>
      <c r="G48" s="55"/>
      <c r="H48" s="47"/>
      <c r="I48" s="47"/>
      <c r="J48" s="47"/>
      <c r="K48" s="47"/>
    </row>
    <row r="49" spans="1:11" x14ac:dyDescent="0.3">
      <c r="A49" s="483" t="s">
        <v>61</v>
      </c>
      <c r="B49" s="483"/>
      <c r="C49" s="483"/>
      <c r="D49" s="483"/>
      <c r="E49" s="483"/>
      <c r="F49" s="483"/>
      <c r="G49" s="57">
        <f>SUM(G7:G47)</f>
        <v>2965500</v>
      </c>
      <c r="H49" s="47"/>
      <c r="I49" s="47"/>
      <c r="J49" s="47"/>
      <c r="K49" s="47"/>
    </row>
    <row r="50" spans="1:11" x14ac:dyDescent="0.3">
      <c r="A50" s="58"/>
      <c r="B50" s="59"/>
      <c r="C50" s="60"/>
      <c r="D50" s="58"/>
      <c r="E50" s="47"/>
      <c r="F50" s="61"/>
      <c r="G50" s="61"/>
      <c r="H50" s="47"/>
      <c r="I50" s="47"/>
      <c r="J50" s="47"/>
      <c r="K50" s="47"/>
    </row>
    <row r="123" spans="1:7" x14ac:dyDescent="0.3">
      <c r="A123" s="13"/>
      <c r="B123" s="14"/>
      <c r="C123" s="16"/>
      <c r="D123" s="14"/>
      <c r="E123" s="14"/>
      <c r="F123" s="17"/>
      <c r="G123" s="19"/>
    </row>
  </sheetData>
  <mergeCells count="1">
    <mergeCell ref="A49:F49"/>
  </mergeCells>
  <pageMargins left="0.70866141732283472" right="0.70866141732283472" top="0.74803149606299213" bottom="0.74803149606299213" header="0.31496062992125984" footer="0.31496062992125984"/>
  <pageSetup paperSize="9" scale="80" fitToHeight="0" orientation="portrait" r:id="rId1"/>
  <headerFooter>
    <oddHeader>&amp;LKWAZULU-NATAL DEPARTMENT OF TRANSPORT
UPGRADE OF DISTRICT ROAD D77 FROM KM 0.0 TO KM 5.0&amp;RSCHEDULE D - DAYWORKS</oddHeader>
    <oddFooter>&amp;CPage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BB32C4-84B5-4C6A-8518-2B174821431F}">
  <sheetPr>
    <pageSetUpPr fitToPage="1"/>
  </sheetPr>
  <dimension ref="A1:F235"/>
  <sheetViews>
    <sheetView view="pageBreakPreview" topLeftCell="A117" zoomScale="90" zoomScaleNormal="100" zoomScaleSheetLayoutView="90" workbookViewId="0">
      <selection activeCell="B148" sqref="B148:D148"/>
    </sheetView>
  </sheetViews>
  <sheetFormatPr defaultColWidth="9.109375" defaultRowHeight="14.4" x14ac:dyDescent="0.3"/>
  <cols>
    <col min="1" max="1" width="10.6640625" style="169" bestFit="1" customWidth="1"/>
    <col min="2" max="2" width="44.33203125" style="50" customWidth="1"/>
    <col min="3" max="3" width="11.109375" style="169" customWidth="1"/>
    <col min="4" max="4" width="14.109375" style="43" bestFit="1" customWidth="1"/>
    <col min="5" max="5" width="12.5546875" style="43" bestFit="1" customWidth="1"/>
    <col min="6" max="6" width="14.109375" style="43" bestFit="1" customWidth="1"/>
    <col min="7" max="16384" width="9.109375" style="50"/>
  </cols>
  <sheetData>
    <row r="1" spans="1:6" x14ac:dyDescent="0.3">
      <c r="A1" s="158" t="s">
        <v>44</v>
      </c>
      <c r="B1" s="159" t="s">
        <v>45</v>
      </c>
      <c r="C1" s="158" t="s">
        <v>46</v>
      </c>
      <c r="D1" s="71" t="s">
        <v>43</v>
      </c>
      <c r="E1" s="111" t="s">
        <v>47</v>
      </c>
      <c r="F1" s="111" t="s">
        <v>34</v>
      </c>
    </row>
    <row r="2" spans="1:6" s="183" customFormat="1" x14ac:dyDescent="0.3">
      <c r="A2" s="65" t="s">
        <v>225</v>
      </c>
      <c r="B2" s="182" t="s">
        <v>226</v>
      </c>
      <c r="C2" s="65"/>
      <c r="D2" s="65"/>
      <c r="E2" s="470"/>
      <c r="F2" s="471"/>
    </row>
    <row r="3" spans="1:6" x14ac:dyDescent="0.3">
      <c r="A3" s="75"/>
      <c r="B3" s="21"/>
      <c r="C3" s="75"/>
      <c r="D3" s="75"/>
      <c r="E3" s="75"/>
      <c r="F3" s="75"/>
    </row>
    <row r="4" spans="1:6" x14ac:dyDescent="0.3">
      <c r="A4" s="75" t="s">
        <v>227</v>
      </c>
      <c r="B4" s="21" t="s">
        <v>228</v>
      </c>
      <c r="C4" s="75"/>
      <c r="D4" s="75"/>
      <c r="E4" s="75"/>
      <c r="F4" s="75"/>
    </row>
    <row r="5" spans="1:6" x14ac:dyDescent="0.3">
      <c r="A5" s="75"/>
      <c r="B5" s="21"/>
      <c r="C5" s="75"/>
      <c r="D5" s="75"/>
      <c r="E5" s="75"/>
      <c r="F5" s="75"/>
    </row>
    <row r="6" spans="1:6" ht="28.8" x14ac:dyDescent="0.3">
      <c r="A6" s="75" t="s">
        <v>1144</v>
      </c>
      <c r="B6" s="21" t="s">
        <v>1145</v>
      </c>
      <c r="C6" s="75"/>
      <c r="D6" s="75"/>
      <c r="E6" s="75"/>
      <c r="F6" s="75"/>
    </row>
    <row r="7" spans="1:6" x14ac:dyDescent="0.3">
      <c r="A7" s="75"/>
      <c r="B7" s="21"/>
      <c r="C7" s="75"/>
      <c r="D7" s="75"/>
      <c r="E7" s="75"/>
      <c r="F7" s="75"/>
    </row>
    <row r="8" spans="1:6" x14ac:dyDescent="0.3">
      <c r="A8" s="75" t="s">
        <v>211</v>
      </c>
      <c r="B8" s="21" t="s">
        <v>1128</v>
      </c>
      <c r="C8" s="75" t="s">
        <v>9</v>
      </c>
      <c r="D8" s="75">
        <v>50</v>
      </c>
      <c r="E8" s="107"/>
      <c r="F8" s="107">
        <f>E8*D8</f>
        <v>0</v>
      </c>
    </row>
    <row r="9" spans="1:6" x14ac:dyDescent="0.3">
      <c r="A9" s="75"/>
      <c r="B9" s="21"/>
      <c r="C9" s="75"/>
      <c r="D9" s="75"/>
      <c r="E9" s="107"/>
      <c r="F9" s="107"/>
    </row>
    <row r="10" spans="1:6" ht="28.8" x14ac:dyDescent="0.3">
      <c r="A10" s="75" t="s">
        <v>231</v>
      </c>
      <c r="B10" s="21" t="s">
        <v>232</v>
      </c>
      <c r="C10" s="75" t="s">
        <v>9</v>
      </c>
      <c r="D10" s="75">
        <v>5</v>
      </c>
      <c r="E10" s="107"/>
      <c r="F10" s="107">
        <f>E10*D10</f>
        <v>0</v>
      </c>
    </row>
    <row r="11" spans="1:6" x14ac:dyDescent="0.3">
      <c r="A11" s="75"/>
      <c r="B11" s="21"/>
      <c r="C11" s="75"/>
      <c r="D11" s="75"/>
      <c r="E11" s="107"/>
      <c r="F11" s="107"/>
    </row>
    <row r="12" spans="1:6" ht="28.8" x14ac:dyDescent="0.3">
      <c r="A12" s="75" t="s">
        <v>229</v>
      </c>
      <c r="B12" s="21" t="s">
        <v>230</v>
      </c>
      <c r="C12" s="75" t="s">
        <v>5</v>
      </c>
      <c r="D12" s="75">
        <v>13</v>
      </c>
      <c r="E12" s="107"/>
      <c r="F12" s="107">
        <f>E12*D12</f>
        <v>0</v>
      </c>
    </row>
    <row r="13" spans="1:6" x14ac:dyDescent="0.3">
      <c r="A13" s="75"/>
      <c r="B13" s="21"/>
      <c r="C13" s="75"/>
      <c r="D13" s="75"/>
      <c r="E13" s="107"/>
      <c r="F13" s="107"/>
    </row>
    <row r="14" spans="1:6" s="100" customFormat="1" x14ac:dyDescent="0.3">
      <c r="A14" s="75" t="s">
        <v>233</v>
      </c>
      <c r="B14" s="21" t="s">
        <v>234</v>
      </c>
      <c r="C14" s="75"/>
      <c r="D14" s="75"/>
      <c r="E14" s="107"/>
      <c r="F14" s="107"/>
    </row>
    <row r="15" spans="1:6" x14ac:dyDescent="0.3">
      <c r="A15" s="75"/>
      <c r="B15" s="21"/>
      <c r="C15" s="75"/>
      <c r="D15" s="75"/>
      <c r="E15" s="107"/>
      <c r="F15" s="107"/>
    </row>
    <row r="16" spans="1:6" x14ac:dyDescent="0.3">
      <c r="A16" s="75" t="s">
        <v>235</v>
      </c>
      <c r="B16" s="21" t="s">
        <v>142</v>
      </c>
      <c r="C16" s="75" t="s">
        <v>9</v>
      </c>
      <c r="D16" s="75">
        <v>45</v>
      </c>
      <c r="E16" s="107"/>
      <c r="F16" s="107">
        <f>E16*D16</f>
        <v>0</v>
      </c>
    </row>
    <row r="17" spans="1:6" x14ac:dyDescent="0.3">
      <c r="A17" s="75"/>
      <c r="B17" s="21"/>
      <c r="C17" s="75"/>
      <c r="D17" s="75"/>
      <c r="E17" s="107"/>
      <c r="F17" s="107"/>
    </row>
    <row r="18" spans="1:6" x14ac:dyDescent="0.3">
      <c r="A18" s="75" t="s">
        <v>236</v>
      </c>
      <c r="B18" s="21" t="s">
        <v>108</v>
      </c>
      <c r="C18" s="75" t="s">
        <v>9</v>
      </c>
      <c r="D18" s="75">
        <v>52</v>
      </c>
      <c r="E18" s="107"/>
      <c r="F18" s="107">
        <f>E18*D18</f>
        <v>0</v>
      </c>
    </row>
    <row r="19" spans="1:6" x14ac:dyDescent="0.3">
      <c r="A19" s="75"/>
      <c r="B19" s="21"/>
      <c r="C19" s="75"/>
      <c r="D19" s="75"/>
      <c r="E19" s="107"/>
      <c r="F19" s="107"/>
    </row>
    <row r="20" spans="1:6" x14ac:dyDescent="0.3">
      <c r="A20" s="75" t="s">
        <v>237</v>
      </c>
      <c r="B20" s="21" t="s">
        <v>109</v>
      </c>
      <c r="C20" s="75" t="s">
        <v>5</v>
      </c>
      <c r="D20" s="75">
        <v>1050</v>
      </c>
      <c r="E20" s="107"/>
      <c r="F20" s="107">
        <f>E20*D20</f>
        <v>0</v>
      </c>
    </row>
    <row r="21" spans="1:6" x14ac:dyDescent="0.3">
      <c r="A21" s="75"/>
      <c r="B21" s="21"/>
      <c r="C21" s="75"/>
      <c r="D21" s="75"/>
      <c r="E21" s="107"/>
      <c r="F21" s="107"/>
    </row>
    <row r="22" spans="1:6" s="183" customFormat="1" x14ac:dyDescent="0.3">
      <c r="A22" s="65" t="s">
        <v>238</v>
      </c>
      <c r="B22" s="182" t="s">
        <v>239</v>
      </c>
      <c r="C22" s="65"/>
      <c r="D22" s="65"/>
      <c r="E22" s="468"/>
      <c r="F22" s="468"/>
    </row>
    <row r="23" spans="1:6" x14ac:dyDescent="0.3">
      <c r="A23" s="75"/>
      <c r="B23" s="21"/>
      <c r="C23" s="75"/>
      <c r="D23" s="75"/>
      <c r="E23" s="107"/>
      <c r="F23" s="107"/>
    </row>
    <row r="24" spans="1:6" ht="57.6" x14ac:dyDescent="0.3">
      <c r="A24" s="75" t="s">
        <v>240</v>
      </c>
      <c r="B24" s="21" t="s">
        <v>241</v>
      </c>
      <c r="C24" s="75" t="s">
        <v>2</v>
      </c>
      <c r="D24" s="75">
        <v>1</v>
      </c>
      <c r="E24" s="107"/>
      <c r="F24" s="107">
        <f>E24*D24</f>
        <v>0</v>
      </c>
    </row>
    <row r="25" spans="1:6" x14ac:dyDescent="0.3">
      <c r="A25" s="75"/>
      <c r="B25" s="21"/>
      <c r="C25" s="75"/>
      <c r="D25" s="75"/>
      <c r="E25" s="107"/>
      <c r="F25" s="107"/>
    </row>
    <row r="26" spans="1:6" s="100" customFormat="1" x14ac:dyDescent="0.3">
      <c r="A26" s="75" t="s">
        <v>242</v>
      </c>
      <c r="B26" s="21" t="s">
        <v>243</v>
      </c>
      <c r="C26" s="75"/>
      <c r="D26" s="75"/>
      <c r="E26" s="107"/>
      <c r="F26" s="107"/>
    </row>
    <row r="27" spans="1:6" ht="14.4" customHeight="1" x14ac:dyDescent="0.3">
      <c r="A27" s="75"/>
      <c r="B27" s="21"/>
      <c r="C27" s="75"/>
      <c r="D27" s="75"/>
      <c r="E27" s="107"/>
      <c r="F27" s="107"/>
    </row>
    <row r="28" spans="1:6" ht="14.4" customHeight="1" x14ac:dyDescent="0.3">
      <c r="A28" s="75" t="s">
        <v>244</v>
      </c>
      <c r="B28" s="21" t="s">
        <v>245</v>
      </c>
      <c r="C28" s="75" t="s">
        <v>0</v>
      </c>
      <c r="D28" s="317">
        <v>106000</v>
      </c>
      <c r="E28" s="457">
        <v>1</v>
      </c>
      <c r="F28" s="107">
        <f>E28*D28</f>
        <v>106000</v>
      </c>
    </row>
    <row r="29" spans="1:6" x14ac:dyDescent="0.3">
      <c r="A29" s="75"/>
      <c r="B29" s="21"/>
      <c r="C29" s="75"/>
      <c r="D29" s="75"/>
      <c r="E29" s="107"/>
      <c r="F29" s="107"/>
    </row>
    <row r="30" spans="1:6" ht="28.8" x14ac:dyDescent="0.3">
      <c r="A30" s="75" t="s">
        <v>246</v>
      </c>
      <c r="B30" s="21" t="s">
        <v>247</v>
      </c>
      <c r="C30" s="75" t="s">
        <v>1</v>
      </c>
      <c r="D30" s="107">
        <f>F28</f>
        <v>106000</v>
      </c>
      <c r="E30" s="259"/>
      <c r="F30" s="107">
        <f>E30*D30</f>
        <v>0</v>
      </c>
    </row>
    <row r="31" spans="1:6" x14ac:dyDescent="0.3">
      <c r="A31" s="75"/>
      <c r="B31" s="21"/>
      <c r="C31" s="75"/>
      <c r="D31" s="75"/>
      <c r="E31" s="107"/>
      <c r="F31" s="107"/>
    </row>
    <row r="32" spans="1:6" s="100" customFormat="1" x14ac:dyDescent="0.3">
      <c r="A32" s="75" t="s">
        <v>248</v>
      </c>
      <c r="B32" s="21" t="s">
        <v>85</v>
      </c>
      <c r="C32" s="75"/>
      <c r="D32" s="75"/>
      <c r="E32" s="107"/>
      <c r="F32" s="107"/>
    </row>
    <row r="33" spans="1:6" x14ac:dyDescent="0.3">
      <c r="A33" s="75"/>
      <c r="B33" s="21"/>
      <c r="C33" s="75"/>
      <c r="D33" s="75"/>
      <c r="E33" s="107"/>
      <c r="F33" s="107"/>
    </row>
    <row r="34" spans="1:6" s="100" customFormat="1" ht="28.8" x14ac:dyDescent="0.3">
      <c r="A34" s="75" t="s">
        <v>249</v>
      </c>
      <c r="B34" s="21" t="s">
        <v>250</v>
      </c>
      <c r="C34" s="75"/>
      <c r="D34" s="75"/>
      <c r="E34" s="107"/>
      <c r="F34" s="107"/>
    </row>
    <row r="35" spans="1:6" x14ac:dyDescent="0.3">
      <c r="A35" s="75"/>
      <c r="B35" s="21"/>
      <c r="C35" s="75"/>
      <c r="D35" s="75"/>
      <c r="E35" s="107"/>
      <c r="F35" s="107"/>
    </row>
    <row r="36" spans="1:6" x14ac:dyDescent="0.3">
      <c r="A36" s="75" t="s">
        <v>211</v>
      </c>
      <c r="B36" s="21" t="s">
        <v>251</v>
      </c>
      <c r="C36" s="75" t="s">
        <v>9</v>
      </c>
      <c r="D36" s="75">
        <v>300</v>
      </c>
      <c r="E36" s="107"/>
      <c r="F36" s="107">
        <f>E36*D36</f>
        <v>0</v>
      </c>
    </row>
    <row r="37" spans="1:6" x14ac:dyDescent="0.3">
      <c r="A37" s="75"/>
      <c r="B37" s="21"/>
      <c r="C37" s="75"/>
      <c r="D37" s="75"/>
      <c r="E37" s="107"/>
      <c r="F37" s="107"/>
    </row>
    <row r="38" spans="1:6" x14ac:dyDescent="0.3">
      <c r="A38" s="75" t="s">
        <v>213</v>
      </c>
      <c r="B38" s="21" t="s">
        <v>252</v>
      </c>
      <c r="C38" s="75" t="s">
        <v>9</v>
      </c>
      <c r="D38" s="75">
        <v>80</v>
      </c>
      <c r="E38" s="107"/>
      <c r="F38" s="107">
        <f>E38*D38</f>
        <v>0</v>
      </c>
    </row>
    <row r="39" spans="1:6" x14ac:dyDescent="0.3">
      <c r="A39" s="75"/>
      <c r="B39" s="21"/>
      <c r="C39" s="75"/>
      <c r="D39" s="75"/>
      <c r="E39" s="107"/>
      <c r="F39" s="107"/>
    </row>
    <row r="40" spans="1:6" ht="28.8" x14ac:dyDescent="0.3">
      <c r="A40" s="75" t="s">
        <v>253</v>
      </c>
      <c r="B40" s="21" t="s">
        <v>254</v>
      </c>
      <c r="C40" s="75" t="s">
        <v>9</v>
      </c>
      <c r="D40" s="75">
        <v>190</v>
      </c>
      <c r="E40" s="107"/>
      <c r="F40" s="107">
        <f>E40*D40</f>
        <v>0</v>
      </c>
    </row>
    <row r="41" spans="1:6" x14ac:dyDescent="0.3">
      <c r="A41" s="75"/>
      <c r="B41" s="21"/>
      <c r="C41" s="75"/>
      <c r="D41" s="75"/>
      <c r="E41" s="107"/>
      <c r="F41" s="107"/>
    </row>
    <row r="42" spans="1:6" x14ac:dyDescent="0.3">
      <c r="A42" s="75" t="s">
        <v>257</v>
      </c>
      <c r="B42" s="21" t="s">
        <v>258</v>
      </c>
      <c r="C42" s="75" t="s">
        <v>9</v>
      </c>
      <c r="D42" s="75">
        <v>75</v>
      </c>
      <c r="E42" s="107"/>
      <c r="F42" s="107">
        <f>E42*D42</f>
        <v>0</v>
      </c>
    </row>
    <row r="43" spans="1:6" x14ac:dyDescent="0.3">
      <c r="A43" s="75"/>
      <c r="B43" s="21"/>
      <c r="C43" s="75"/>
      <c r="D43" s="75"/>
      <c r="E43" s="107"/>
      <c r="F43" s="107"/>
    </row>
    <row r="44" spans="1:6" s="100" customFormat="1" x14ac:dyDescent="0.3">
      <c r="A44" s="75" t="s">
        <v>259</v>
      </c>
      <c r="B44" s="21" t="s">
        <v>260</v>
      </c>
      <c r="C44" s="75"/>
      <c r="D44" s="75"/>
      <c r="E44" s="107"/>
      <c r="F44" s="107"/>
    </row>
    <row r="45" spans="1:6" x14ac:dyDescent="0.3">
      <c r="A45" s="75"/>
      <c r="B45" s="21"/>
      <c r="C45" s="75"/>
      <c r="D45" s="75"/>
      <c r="E45" s="107"/>
      <c r="F45" s="107"/>
    </row>
    <row r="46" spans="1:6" x14ac:dyDescent="0.3">
      <c r="A46" s="75" t="s">
        <v>261</v>
      </c>
      <c r="B46" s="21" t="s">
        <v>262</v>
      </c>
      <c r="C46" s="75" t="s">
        <v>2</v>
      </c>
      <c r="D46" s="75">
        <v>1</v>
      </c>
      <c r="E46" s="107"/>
      <c r="F46" s="107">
        <f>E46*D46</f>
        <v>0</v>
      </c>
    </row>
    <row r="47" spans="1:6" x14ac:dyDescent="0.3">
      <c r="A47" s="75"/>
      <c r="B47" s="21"/>
      <c r="C47" s="75"/>
      <c r="D47" s="75"/>
      <c r="E47" s="107"/>
      <c r="F47" s="107"/>
    </row>
    <row r="48" spans="1:6" x14ac:dyDescent="0.3">
      <c r="A48" s="75" t="s">
        <v>263</v>
      </c>
      <c r="B48" s="21" t="s">
        <v>110</v>
      </c>
      <c r="C48" s="75" t="s">
        <v>2</v>
      </c>
      <c r="D48" s="75">
        <v>1</v>
      </c>
      <c r="E48" s="107"/>
      <c r="F48" s="107">
        <f>E48*D48</f>
        <v>0</v>
      </c>
    </row>
    <row r="49" spans="1:6" x14ac:dyDescent="0.3">
      <c r="A49" s="75"/>
      <c r="B49" s="21"/>
      <c r="C49" s="75"/>
      <c r="D49" s="75"/>
      <c r="E49" s="107"/>
      <c r="F49" s="107"/>
    </row>
    <row r="50" spans="1:6" s="100" customFormat="1" x14ac:dyDescent="0.3">
      <c r="A50" s="75" t="s">
        <v>264</v>
      </c>
      <c r="B50" s="21" t="s">
        <v>265</v>
      </c>
      <c r="C50" s="75"/>
      <c r="D50" s="75"/>
      <c r="E50" s="107"/>
      <c r="F50" s="107"/>
    </row>
    <row r="51" spans="1:6" ht="13.95" customHeight="1" x14ac:dyDescent="0.3">
      <c r="A51" s="75"/>
      <c r="B51" s="21"/>
      <c r="C51" s="75"/>
      <c r="D51" s="75"/>
      <c r="E51" s="107"/>
      <c r="F51" s="107"/>
    </row>
    <row r="52" spans="1:6" ht="13.95" customHeight="1" x14ac:dyDescent="0.3">
      <c r="A52" s="75" t="s">
        <v>266</v>
      </c>
      <c r="B52" s="21" t="s">
        <v>267</v>
      </c>
      <c r="C52" s="75" t="s">
        <v>9</v>
      </c>
      <c r="D52" s="75">
        <v>178.5</v>
      </c>
      <c r="E52" s="107"/>
      <c r="F52" s="107">
        <f>E52*D52</f>
        <v>0</v>
      </c>
    </row>
    <row r="53" spans="1:6" x14ac:dyDescent="0.3">
      <c r="A53" s="75"/>
      <c r="B53" s="21"/>
      <c r="C53" s="75"/>
      <c r="D53" s="75"/>
      <c r="E53" s="107"/>
      <c r="F53" s="107"/>
    </row>
    <row r="54" spans="1:6" x14ac:dyDescent="0.3">
      <c r="A54" s="75" t="s">
        <v>268</v>
      </c>
      <c r="B54" s="21" t="s">
        <v>111</v>
      </c>
      <c r="C54" s="75" t="s">
        <v>9</v>
      </c>
      <c r="D54" s="75">
        <v>178.5</v>
      </c>
      <c r="E54" s="107"/>
      <c r="F54" s="107">
        <f>E54*D54</f>
        <v>0</v>
      </c>
    </row>
    <row r="55" spans="1:6" x14ac:dyDescent="0.3">
      <c r="A55" s="75"/>
      <c r="B55" s="21"/>
      <c r="C55" s="75"/>
      <c r="D55" s="75"/>
      <c r="E55" s="107"/>
      <c r="F55" s="107"/>
    </row>
    <row r="56" spans="1:6" x14ac:dyDescent="0.3">
      <c r="A56" s="75" t="s">
        <v>269</v>
      </c>
      <c r="B56" s="21" t="s">
        <v>270</v>
      </c>
      <c r="C56" s="75" t="s">
        <v>9</v>
      </c>
      <c r="D56" s="75">
        <v>550</v>
      </c>
      <c r="E56" s="107"/>
      <c r="F56" s="107">
        <f>E56*D56</f>
        <v>0</v>
      </c>
    </row>
    <row r="57" spans="1:6" x14ac:dyDescent="0.3">
      <c r="A57" s="75"/>
      <c r="B57" s="21"/>
      <c r="C57" s="75"/>
      <c r="D57" s="75"/>
      <c r="E57" s="107"/>
      <c r="F57" s="107"/>
    </row>
    <row r="58" spans="1:6" ht="43.2" x14ac:dyDescent="0.3">
      <c r="A58" s="75" t="s">
        <v>271</v>
      </c>
      <c r="B58" s="21" t="s">
        <v>272</v>
      </c>
      <c r="C58" s="75" t="s">
        <v>18</v>
      </c>
      <c r="D58" s="75">
        <v>110</v>
      </c>
      <c r="E58" s="107"/>
      <c r="F58" s="107">
        <f>E58*D58</f>
        <v>0</v>
      </c>
    </row>
    <row r="59" spans="1:6" x14ac:dyDescent="0.3">
      <c r="A59" s="75"/>
      <c r="B59" s="21"/>
      <c r="C59" s="75"/>
      <c r="D59" s="75"/>
      <c r="E59" s="107"/>
      <c r="F59" s="107"/>
    </row>
    <row r="60" spans="1:6" s="100" customFormat="1" x14ac:dyDescent="0.3">
      <c r="A60" s="75" t="s">
        <v>273</v>
      </c>
      <c r="B60" s="21" t="s">
        <v>274</v>
      </c>
      <c r="C60" s="75"/>
      <c r="D60" s="75"/>
      <c r="E60" s="107"/>
      <c r="F60" s="107"/>
    </row>
    <row r="61" spans="1:6" x14ac:dyDescent="0.3">
      <c r="A61" s="75"/>
      <c r="B61" s="21"/>
      <c r="C61" s="75"/>
      <c r="D61" s="75"/>
      <c r="E61" s="107"/>
      <c r="F61" s="107"/>
    </row>
    <row r="62" spans="1:6" x14ac:dyDescent="0.3">
      <c r="A62" s="75" t="s">
        <v>275</v>
      </c>
      <c r="B62" s="21" t="s">
        <v>112</v>
      </c>
      <c r="C62" s="75" t="s">
        <v>9</v>
      </c>
      <c r="D62" s="75">
        <v>255</v>
      </c>
      <c r="E62" s="107"/>
      <c r="F62" s="107">
        <f>E62*D62</f>
        <v>0</v>
      </c>
    </row>
    <row r="63" spans="1:6" x14ac:dyDescent="0.3">
      <c r="A63" s="75"/>
      <c r="B63" s="21"/>
      <c r="C63" s="75"/>
      <c r="D63" s="75"/>
      <c r="E63" s="107"/>
      <c r="F63" s="107"/>
    </row>
    <row r="64" spans="1:6" x14ac:dyDescent="0.3">
      <c r="A64" s="75" t="s">
        <v>277</v>
      </c>
      <c r="B64" s="21" t="s">
        <v>113</v>
      </c>
      <c r="C64" s="75" t="s">
        <v>9</v>
      </c>
      <c r="D64" s="75">
        <v>54</v>
      </c>
      <c r="E64" s="107"/>
      <c r="F64" s="107">
        <f>E64*D64</f>
        <v>0</v>
      </c>
    </row>
    <row r="65" spans="1:6" x14ac:dyDescent="0.3">
      <c r="A65" s="75"/>
      <c r="B65" s="21"/>
      <c r="C65" s="75"/>
      <c r="D65" s="75"/>
      <c r="E65" s="107"/>
      <c r="F65" s="107"/>
    </row>
    <row r="66" spans="1:6" x14ac:dyDescent="0.3">
      <c r="A66" s="75" t="s">
        <v>279</v>
      </c>
      <c r="B66" s="21" t="s">
        <v>114</v>
      </c>
      <c r="C66" s="75" t="s">
        <v>9</v>
      </c>
      <c r="D66" s="75">
        <v>54</v>
      </c>
      <c r="E66" s="107"/>
      <c r="F66" s="107">
        <f>E66*D66</f>
        <v>0</v>
      </c>
    </row>
    <row r="67" spans="1:6" x14ac:dyDescent="0.3">
      <c r="A67" s="75"/>
      <c r="B67" s="21"/>
      <c r="C67" s="75"/>
      <c r="D67" s="75"/>
      <c r="E67" s="107"/>
      <c r="F67" s="107"/>
    </row>
    <row r="68" spans="1:6" x14ac:dyDescent="0.3">
      <c r="A68" s="75" t="s">
        <v>281</v>
      </c>
      <c r="B68" s="21" t="s">
        <v>285</v>
      </c>
      <c r="C68" s="75" t="s">
        <v>9</v>
      </c>
      <c r="D68" s="75">
        <v>7</v>
      </c>
      <c r="E68" s="107"/>
      <c r="F68" s="107">
        <f>E68*D68</f>
        <v>0</v>
      </c>
    </row>
    <row r="69" spans="1:6" x14ac:dyDescent="0.3">
      <c r="A69" s="75"/>
      <c r="B69" s="21"/>
      <c r="C69" s="75"/>
      <c r="D69" s="75"/>
      <c r="E69" s="107"/>
      <c r="F69" s="107"/>
    </row>
    <row r="70" spans="1:6" x14ac:dyDescent="0.3">
      <c r="A70" s="75" t="s">
        <v>283</v>
      </c>
      <c r="B70" s="21" t="s">
        <v>282</v>
      </c>
      <c r="C70" s="75" t="s">
        <v>9</v>
      </c>
      <c r="D70" s="75">
        <v>16</v>
      </c>
      <c r="E70" s="107"/>
      <c r="F70" s="107">
        <f>E70*D70</f>
        <v>0</v>
      </c>
    </row>
    <row r="71" spans="1:6" x14ac:dyDescent="0.3">
      <c r="A71" s="75"/>
      <c r="B71" s="21"/>
      <c r="C71" s="75"/>
      <c r="D71" s="75"/>
      <c r="E71" s="107"/>
      <c r="F71" s="107"/>
    </row>
    <row r="72" spans="1:6" s="186" customFormat="1" x14ac:dyDescent="0.3">
      <c r="A72" s="65" t="s">
        <v>286</v>
      </c>
      <c r="B72" s="182" t="s">
        <v>115</v>
      </c>
      <c r="C72" s="64"/>
      <c r="D72" s="64"/>
      <c r="E72" s="469"/>
      <c r="F72" s="469"/>
    </row>
    <row r="73" spans="1:6" x14ac:dyDescent="0.3">
      <c r="A73" s="75"/>
      <c r="B73" s="21"/>
      <c r="C73" s="75"/>
      <c r="D73" s="75"/>
      <c r="E73" s="107"/>
      <c r="F73" s="107"/>
    </row>
    <row r="74" spans="1:6" s="100" customFormat="1" x14ac:dyDescent="0.3">
      <c r="A74" s="75" t="s">
        <v>287</v>
      </c>
      <c r="B74" s="21" t="s">
        <v>116</v>
      </c>
      <c r="C74" s="75"/>
      <c r="D74" s="75"/>
      <c r="E74" s="107"/>
      <c r="F74" s="107"/>
    </row>
    <row r="75" spans="1:6" x14ac:dyDescent="0.3">
      <c r="A75" s="75"/>
      <c r="B75" s="21"/>
      <c r="C75" s="75"/>
      <c r="D75" s="75"/>
      <c r="E75" s="107"/>
      <c r="F75" s="107"/>
    </row>
    <row r="76" spans="1:6" x14ac:dyDescent="0.3">
      <c r="A76" s="75" t="s">
        <v>205</v>
      </c>
      <c r="B76" s="21" t="s">
        <v>117</v>
      </c>
      <c r="C76" s="75" t="s">
        <v>5</v>
      </c>
      <c r="D76" s="75">
        <v>164</v>
      </c>
      <c r="E76" s="107"/>
      <c r="F76" s="107">
        <f>E76*D76</f>
        <v>0</v>
      </c>
    </row>
    <row r="77" spans="1:6" x14ac:dyDescent="0.3">
      <c r="A77" s="75"/>
      <c r="B77" s="21"/>
      <c r="C77" s="75"/>
      <c r="D77" s="75"/>
      <c r="E77" s="107"/>
      <c r="F77" s="107"/>
    </row>
    <row r="78" spans="1:6" x14ac:dyDescent="0.3">
      <c r="A78" s="75" t="s">
        <v>207</v>
      </c>
      <c r="B78" s="21" t="s">
        <v>118</v>
      </c>
      <c r="C78" s="75" t="s">
        <v>5</v>
      </c>
      <c r="D78" s="75">
        <v>326</v>
      </c>
      <c r="E78" s="107"/>
      <c r="F78" s="107">
        <f>E78*D78</f>
        <v>0</v>
      </c>
    </row>
    <row r="79" spans="1:6" x14ac:dyDescent="0.3">
      <c r="A79" s="75"/>
      <c r="B79" s="21"/>
      <c r="C79" s="75"/>
      <c r="D79" s="75"/>
      <c r="E79" s="107"/>
      <c r="F79" s="107"/>
    </row>
    <row r="80" spans="1:6" ht="28.8" x14ac:dyDescent="0.3">
      <c r="A80" s="75" t="s">
        <v>288</v>
      </c>
      <c r="B80" s="21" t="s">
        <v>289</v>
      </c>
      <c r="C80" s="75" t="s">
        <v>5</v>
      </c>
      <c r="D80" s="75">
        <v>164</v>
      </c>
      <c r="E80" s="107"/>
      <c r="F80" s="107">
        <f>E80*D80</f>
        <v>0</v>
      </c>
    </row>
    <row r="81" spans="1:6" x14ac:dyDescent="0.3">
      <c r="A81" s="75"/>
      <c r="B81" s="21"/>
      <c r="C81" s="75"/>
      <c r="D81" s="75"/>
      <c r="E81" s="107"/>
      <c r="F81" s="107"/>
    </row>
    <row r="82" spans="1:6" ht="28.8" x14ac:dyDescent="0.3">
      <c r="A82" s="75" t="s">
        <v>290</v>
      </c>
      <c r="B82" s="21" t="s">
        <v>291</v>
      </c>
      <c r="C82" s="75" t="s">
        <v>5</v>
      </c>
      <c r="D82" s="75">
        <v>75</v>
      </c>
      <c r="E82" s="107"/>
      <c r="F82" s="107">
        <f>E82*D82</f>
        <v>0</v>
      </c>
    </row>
    <row r="83" spans="1:6" x14ac:dyDescent="0.3">
      <c r="A83" s="75"/>
      <c r="B83" s="21"/>
      <c r="C83" s="75"/>
      <c r="D83" s="75"/>
      <c r="E83" s="107"/>
      <c r="F83" s="107"/>
    </row>
    <row r="84" spans="1:6" x14ac:dyDescent="0.3">
      <c r="A84" s="75" t="s">
        <v>292</v>
      </c>
      <c r="B84" s="21" t="s">
        <v>293</v>
      </c>
      <c r="C84" s="75" t="s">
        <v>5</v>
      </c>
      <c r="D84" s="75">
        <v>83</v>
      </c>
      <c r="E84" s="107"/>
      <c r="F84" s="107">
        <f>E84*D84</f>
        <v>0</v>
      </c>
    </row>
    <row r="85" spans="1:6" x14ac:dyDescent="0.3">
      <c r="A85" s="75"/>
      <c r="B85" s="21"/>
      <c r="C85" s="75"/>
      <c r="D85" s="107"/>
      <c r="E85" s="107"/>
      <c r="F85" s="107"/>
    </row>
    <row r="86" spans="1:6" s="186" customFormat="1" x14ac:dyDescent="0.3">
      <c r="A86" s="65" t="s">
        <v>294</v>
      </c>
      <c r="B86" s="182" t="s">
        <v>295</v>
      </c>
      <c r="C86" s="64"/>
      <c r="D86" s="469"/>
      <c r="E86" s="469"/>
      <c r="F86" s="469"/>
    </row>
    <row r="87" spans="1:6" x14ac:dyDescent="0.3">
      <c r="A87" s="75"/>
      <c r="B87" s="21"/>
      <c r="C87" s="75"/>
      <c r="D87" s="107"/>
      <c r="E87" s="107"/>
      <c r="F87" s="107"/>
    </row>
    <row r="88" spans="1:6" s="100" customFormat="1" x14ac:dyDescent="0.3">
      <c r="A88" s="75" t="s">
        <v>296</v>
      </c>
      <c r="B88" s="22" t="s">
        <v>297</v>
      </c>
      <c r="C88" s="75"/>
      <c r="D88" s="107"/>
      <c r="E88" s="107"/>
      <c r="F88" s="107"/>
    </row>
    <row r="89" spans="1:6" x14ac:dyDescent="0.3">
      <c r="A89" s="75"/>
      <c r="B89" s="22"/>
      <c r="C89" s="75"/>
      <c r="D89" s="107"/>
      <c r="E89" s="107"/>
      <c r="F89" s="107"/>
    </row>
    <row r="90" spans="1:6" ht="28.8" x14ac:dyDescent="0.3">
      <c r="A90" s="75" t="s">
        <v>298</v>
      </c>
      <c r="B90" s="22" t="s">
        <v>119</v>
      </c>
      <c r="C90" s="75"/>
      <c r="D90" s="107"/>
      <c r="E90" s="107"/>
      <c r="F90" s="107"/>
    </row>
    <row r="91" spans="1:6" x14ac:dyDescent="0.3">
      <c r="A91" s="75"/>
      <c r="B91" s="22"/>
      <c r="C91" s="75"/>
      <c r="D91" s="107"/>
      <c r="E91" s="107"/>
      <c r="F91" s="107"/>
    </row>
    <row r="92" spans="1:6" x14ac:dyDescent="0.3">
      <c r="A92" s="75" t="s">
        <v>213</v>
      </c>
      <c r="B92" s="22" t="s">
        <v>120</v>
      </c>
      <c r="C92" s="75" t="s">
        <v>22</v>
      </c>
      <c r="D92" s="75">
        <v>30</v>
      </c>
      <c r="E92" s="107"/>
      <c r="F92" s="107">
        <f>E92*D92</f>
        <v>0</v>
      </c>
    </row>
    <row r="93" spans="1:6" x14ac:dyDescent="0.3">
      <c r="A93" s="75"/>
      <c r="B93" s="22"/>
      <c r="C93" s="75"/>
      <c r="D93" s="107"/>
      <c r="E93" s="107"/>
      <c r="F93" s="107"/>
    </row>
    <row r="94" spans="1:6" s="186" customFormat="1" x14ac:dyDescent="0.3">
      <c r="A94" s="65" t="s">
        <v>299</v>
      </c>
      <c r="B94" s="182" t="s">
        <v>300</v>
      </c>
      <c r="C94" s="64"/>
      <c r="D94" s="469"/>
      <c r="E94" s="469"/>
      <c r="F94" s="469"/>
    </row>
    <row r="95" spans="1:6" x14ac:dyDescent="0.3">
      <c r="A95" s="75"/>
      <c r="B95" s="21"/>
      <c r="C95" s="75"/>
      <c r="D95" s="107"/>
      <c r="E95" s="107"/>
      <c r="F95" s="107"/>
    </row>
    <row r="96" spans="1:6" s="100" customFormat="1" x14ac:dyDescent="0.3">
      <c r="A96" s="75" t="s">
        <v>301</v>
      </c>
      <c r="B96" s="22" t="s">
        <v>121</v>
      </c>
      <c r="C96" s="75"/>
      <c r="D96" s="107"/>
      <c r="E96" s="107"/>
      <c r="F96" s="107"/>
    </row>
    <row r="97" spans="1:6" x14ac:dyDescent="0.3">
      <c r="A97" s="75"/>
      <c r="B97" s="22"/>
      <c r="C97" s="75"/>
      <c r="D97" s="107"/>
      <c r="E97" s="107"/>
      <c r="F97" s="107"/>
    </row>
    <row r="98" spans="1:6" s="100" customFormat="1" x14ac:dyDescent="0.3">
      <c r="A98" s="75" t="s">
        <v>302</v>
      </c>
      <c r="B98" s="22" t="s">
        <v>122</v>
      </c>
      <c r="C98" s="75"/>
      <c r="D98" s="75"/>
      <c r="E98" s="107"/>
      <c r="F98" s="107"/>
    </row>
    <row r="99" spans="1:6" x14ac:dyDescent="0.3">
      <c r="A99" s="75"/>
      <c r="B99" s="22"/>
      <c r="C99" s="75"/>
      <c r="D99" s="75"/>
      <c r="E99" s="107"/>
      <c r="F99" s="107"/>
    </row>
    <row r="100" spans="1:6" ht="28.8" x14ac:dyDescent="0.3">
      <c r="A100" s="75" t="s">
        <v>205</v>
      </c>
      <c r="B100" s="22" t="s">
        <v>123</v>
      </c>
      <c r="C100" s="75" t="s">
        <v>9</v>
      </c>
      <c r="D100" s="75">
        <v>205</v>
      </c>
      <c r="E100" s="107"/>
      <c r="F100" s="107">
        <f>E100*D100</f>
        <v>0</v>
      </c>
    </row>
    <row r="101" spans="1:6" x14ac:dyDescent="0.3">
      <c r="A101" s="75"/>
      <c r="B101" s="22"/>
      <c r="C101" s="75"/>
      <c r="D101" s="75"/>
      <c r="E101" s="107"/>
      <c r="F101" s="107"/>
    </row>
    <row r="102" spans="1:6" s="100" customFormat="1" ht="28.8" x14ac:dyDescent="0.3">
      <c r="A102" s="75" t="s">
        <v>303</v>
      </c>
      <c r="B102" s="22" t="s">
        <v>304</v>
      </c>
      <c r="C102" s="75"/>
      <c r="D102" s="75"/>
      <c r="E102" s="107"/>
      <c r="F102" s="107"/>
    </row>
    <row r="103" spans="1:6" x14ac:dyDescent="0.3">
      <c r="A103" s="75"/>
      <c r="B103" s="22"/>
      <c r="C103" s="75"/>
      <c r="D103" s="75"/>
      <c r="E103" s="107"/>
      <c r="F103" s="107"/>
    </row>
    <row r="104" spans="1:6" x14ac:dyDescent="0.3">
      <c r="A104" s="75" t="s">
        <v>305</v>
      </c>
      <c r="B104" s="22" t="s">
        <v>306</v>
      </c>
      <c r="C104" s="75" t="s">
        <v>9</v>
      </c>
      <c r="D104" s="75">
        <v>65</v>
      </c>
      <c r="E104" s="107"/>
      <c r="F104" s="107">
        <f>E104*D104</f>
        <v>0</v>
      </c>
    </row>
    <row r="105" spans="1:6" x14ac:dyDescent="0.3">
      <c r="A105" s="75"/>
      <c r="B105" s="22"/>
      <c r="C105" s="75"/>
      <c r="D105" s="75"/>
      <c r="E105" s="107"/>
      <c r="F105" s="107"/>
    </row>
    <row r="106" spans="1:6" s="186" customFormat="1" x14ac:dyDescent="0.3">
      <c r="A106" s="64" t="s">
        <v>307</v>
      </c>
      <c r="B106" s="133" t="s">
        <v>308</v>
      </c>
      <c r="C106" s="64"/>
      <c r="D106" s="64"/>
      <c r="E106" s="469"/>
      <c r="F106" s="469"/>
    </row>
    <row r="107" spans="1:6" x14ac:dyDescent="0.3">
      <c r="A107" s="75"/>
      <c r="B107" s="22"/>
      <c r="C107" s="75"/>
      <c r="D107" s="75"/>
      <c r="E107" s="107"/>
      <c r="F107" s="107"/>
    </row>
    <row r="108" spans="1:6" s="100" customFormat="1" x14ac:dyDescent="0.3">
      <c r="A108" s="75" t="s">
        <v>309</v>
      </c>
      <c r="B108" s="22" t="s">
        <v>310</v>
      </c>
      <c r="C108" s="75"/>
      <c r="D108" s="75"/>
      <c r="E108" s="107"/>
      <c r="F108" s="107"/>
    </row>
    <row r="109" spans="1:6" x14ac:dyDescent="0.3">
      <c r="A109" s="75"/>
      <c r="B109" s="22"/>
      <c r="C109" s="75"/>
      <c r="D109" s="75"/>
      <c r="E109" s="107"/>
      <c r="F109" s="107"/>
    </row>
    <row r="110" spans="1:6" ht="28.8" x14ac:dyDescent="0.3">
      <c r="A110" s="75" t="s">
        <v>312</v>
      </c>
      <c r="B110" s="22" t="s">
        <v>125</v>
      </c>
      <c r="C110" s="75" t="s">
        <v>35</v>
      </c>
      <c r="D110" s="75">
        <v>30</v>
      </c>
      <c r="E110" s="107"/>
      <c r="F110" s="107">
        <f>E110*D110</f>
        <v>0</v>
      </c>
    </row>
    <row r="111" spans="1:6" x14ac:dyDescent="0.3">
      <c r="A111" s="75"/>
      <c r="B111" s="22"/>
      <c r="C111" s="75"/>
      <c r="D111" s="75"/>
      <c r="E111" s="107"/>
      <c r="F111" s="107"/>
    </row>
    <row r="112" spans="1:6" x14ac:dyDescent="0.3">
      <c r="A112" s="75" t="s">
        <v>311</v>
      </c>
      <c r="B112" s="22" t="s">
        <v>126</v>
      </c>
      <c r="C112" s="75" t="s">
        <v>35</v>
      </c>
      <c r="D112" s="75">
        <v>84</v>
      </c>
      <c r="E112" s="107"/>
      <c r="F112" s="107">
        <f>E112*D112</f>
        <v>0</v>
      </c>
    </row>
    <row r="113" spans="1:6" x14ac:dyDescent="0.3">
      <c r="A113" s="75"/>
      <c r="B113" s="22"/>
      <c r="C113" s="75"/>
      <c r="D113" s="75"/>
      <c r="E113" s="107"/>
      <c r="F113" s="107"/>
    </row>
    <row r="114" spans="1:6" s="186" customFormat="1" x14ac:dyDescent="0.3">
      <c r="A114" s="75" t="s">
        <v>318</v>
      </c>
      <c r="B114" s="22" t="s">
        <v>319</v>
      </c>
      <c r="C114" s="75"/>
      <c r="D114" s="75"/>
      <c r="E114" s="107"/>
      <c r="F114" s="107"/>
    </row>
    <row r="115" spans="1:6" x14ac:dyDescent="0.3">
      <c r="A115" s="75"/>
      <c r="B115" s="22"/>
      <c r="C115" s="75"/>
      <c r="D115" s="75"/>
      <c r="E115" s="107"/>
      <c r="F115" s="107"/>
    </row>
    <row r="116" spans="1:6" x14ac:dyDescent="0.3">
      <c r="A116" s="75" t="s">
        <v>313</v>
      </c>
      <c r="B116" s="22" t="s">
        <v>127</v>
      </c>
      <c r="C116" s="75" t="s">
        <v>128</v>
      </c>
      <c r="D116" s="75">
        <v>16</v>
      </c>
      <c r="E116" s="107"/>
      <c r="F116" s="107">
        <f>E116*D116</f>
        <v>0</v>
      </c>
    </row>
    <row r="117" spans="1:6" x14ac:dyDescent="0.3">
      <c r="A117" s="75"/>
      <c r="B117" s="22"/>
      <c r="C117" s="75"/>
      <c r="D117" s="75"/>
      <c r="E117" s="107"/>
      <c r="F117" s="107"/>
    </row>
    <row r="118" spans="1:6" x14ac:dyDescent="0.3">
      <c r="A118" s="75" t="s">
        <v>314</v>
      </c>
      <c r="B118" s="22" t="s">
        <v>129</v>
      </c>
      <c r="C118" s="75"/>
      <c r="D118" s="75"/>
      <c r="E118" s="107"/>
      <c r="F118" s="107"/>
    </row>
    <row r="119" spans="1:6" x14ac:dyDescent="0.3">
      <c r="A119" s="75"/>
      <c r="B119" s="22"/>
      <c r="C119" s="75"/>
      <c r="D119" s="75"/>
      <c r="E119" s="107"/>
      <c r="F119" s="107"/>
    </row>
    <row r="120" spans="1:6" s="100" customFormat="1" x14ac:dyDescent="0.3">
      <c r="A120" s="75" t="s">
        <v>316</v>
      </c>
      <c r="B120" s="22" t="s">
        <v>317</v>
      </c>
      <c r="C120" s="75"/>
      <c r="D120" s="75"/>
      <c r="E120" s="107"/>
      <c r="F120" s="107"/>
    </row>
    <row r="121" spans="1:6" x14ac:dyDescent="0.3">
      <c r="A121" s="75"/>
      <c r="B121" s="22"/>
      <c r="C121" s="75"/>
      <c r="D121" s="75"/>
      <c r="E121" s="107"/>
      <c r="F121" s="107"/>
    </row>
    <row r="122" spans="1:6" ht="28.8" x14ac:dyDescent="0.3">
      <c r="A122" s="75" t="s">
        <v>211</v>
      </c>
      <c r="B122" s="22" t="s">
        <v>130</v>
      </c>
      <c r="C122" s="75" t="s">
        <v>35</v>
      </c>
      <c r="D122" s="75">
        <v>135</v>
      </c>
      <c r="E122" s="107"/>
      <c r="F122" s="107">
        <f>E122*D122</f>
        <v>0</v>
      </c>
    </row>
    <row r="123" spans="1:6" x14ac:dyDescent="0.3">
      <c r="A123" s="75"/>
      <c r="B123" s="22"/>
      <c r="C123" s="75"/>
      <c r="D123" s="75"/>
      <c r="E123" s="107"/>
      <c r="F123" s="107"/>
    </row>
    <row r="124" spans="1:6" x14ac:dyDescent="0.3">
      <c r="A124" s="75" t="s">
        <v>213</v>
      </c>
      <c r="B124" s="22" t="s">
        <v>131</v>
      </c>
      <c r="C124" s="75" t="s">
        <v>128</v>
      </c>
      <c r="D124" s="75">
        <v>65</v>
      </c>
      <c r="E124" s="107"/>
      <c r="F124" s="107">
        <f>E124*D124</f>
        <v>0</v>
      </c>
    </row>
    <row r="125" spans="1:6" x14ac:dyDescent="0.3">
      <c r="A125" s="75"/>
      <c r="B125" s="22"/>
      <c r="C125" s="75"/>
      <c r="D125" s="75"/>
      <c r="E125" s="107"/>
      <c r="F125" s="107"/>
    </row>
    <row r="126" spans="1:6" x14ac:dyDescent="0.3">
      <c r="A126" s="75" t="s">
        <v>322</v>
      </c>
      <c r="B126" s="22" t="s">
        <v>323</v>
      </c>
      <c r="C126" s="75" t="s">
        <v>5</v>
      </c>
      <c r="D126" s="75">
        <v>460</v>
      </c>
      <c r="E126" s="107"/>
      <c r="F126" s="107">
        <f>E126*D126</f>
        <v>0</v>
      </c>
    </row>
    <row r="127" spans="1:6" x14ac:dyDescent="0.3">
      <c r="A127" s="75"/>
      <c r="B127" s="22"/>
      <c r="C127" s="75"/>
      <c r="D127" s="75"/>
      <c r="E127" s="107"/>
      <c r="F127" s="107"/>
    </row>
    <row r="128" spans="1:6" x14ac:dyDescent="0.3">
      <c r="A128" s="75" t="s">
        <v>320</v>
      </c>
      <c r="B128" s="22" t="s">
        <v>321</v>
      </c>
      <c r="C128" s="75" t="s">
        <v>9</v>
      </c>
      <c r="D128" s="75">
        <v>14</v>
      </c>
      <c r="E128" s="107"/>
      <c r="F128" s="107">
        <f>E128*D128</f>
        <v>0</v>
      </c>
    </row>
    <row r="129" spans="1:6" x14ac:dyDescent="0.3">
      <c r="A129" s="75"/>
      <c r="B129" s="21"/>
      <c r="C129" s="75"/>
      <c r="D129" s="75"/>
      <c r="E129" s="107"/>
      <c r="F129" s="107"/>
    </row>
    <row r="130" spans="1:6" ht="28.8" x14ac:dyDescent="0.3">
      <c r="A130" s="63" t="s">
        <v>585</v>
      </c>
      <c r="B130" s="112" t="s">
        <v>586</v>
      </c>
      <c r="C130" s="63"/>
      <c r="D130" s="63"/>
      <c r="E130" s="106"/>
      <c r="F130" s="106"/>
    </row>
    <row r="131" spans="1:6" x14ac:dyDescent="0.3">
      <c r="A131" s="75"/>
      <c r="B131" s="22"/>
      <c r="C131" s="75"/>
      <c r="D131" s="75"/>
      <c r="E131" s="107"/>
      <c r="F131" s="107"/>
    </row>
    <row r="132" spans="1:6" s="100" customFormat="1" x14ac:dyDescent="0.3">
      <c r="A132" s="75" t="s">
        <v>1019</v>
      </c>
      <c r="B132" s="22" t="s">
        <v>587</v>
      </c>
      <c r="C132" s="75"/>
      <c r="D132" s="75"/>
      <c r="E132" s="107"/>
      <c r="F132" s="107"/>
    </row>
    <row r="133" spans="1:6" x14ac:dyDescent="0.3">
      <c r="A133" s="75"/>
      <c r="B133" s="22"/>
      <c r="C133" s="75"/>
      <c r="D133" s="75"/>
      <c r="E133" s="107"/>
      <c r="F133" s="107"/>
    </row>
    <row r="134" spans="1:6" x14ac:dyDescent="0.3">
      <c r="A134" s="75" t="s">
        <v>211</v>
      </c>
      <c r="B134" s="22" t="s">
        <v>133</v>
      </c>
      <c r="C134" s="75" t="s">
        <v>0</v>
      </c>
      <c r="D134" s="317">
        <v>53000</v>
      </c>
      <c r="E134" s="457">
        <v>1</v>
      </c>
      <c r="F134" s="107">
        <f>E134*D134</f>
        <v>53000</v>
      </c>
    </row>
    <row r="135" spans="1:6" x14ac:dyDescent="0.3">
      <c r="A135" s="75"/>
      <c r="B135" s="22"/>
      <c r="C135" s="75"/>
      <c r="D135" s="75"/>
      <c r="E135" s="107"/>
      <c r="F135" s="107"/>
    </row>
    <row r="136" spans="1:6" ht="28.8" x14ac:dyDescent="0.3">
      <c r="A136" s="75" t="s">
        <v>213</v>
      </c>
      <c r="B136" s="22" t="s">
        <v>1143</v>
      </c>
      <c r="C136" s="75" t="s">
        <v>1</v>
      </c>
      <c r="D136" s="107">
        <f>F134</f>
        <v>53000</v>
      </c>
      <c r="E136" s="251"/>
      <c r="F136" s="107">
        <f>E136*D136</f>
        <v>0</v>
      </c>
    </row>
    <row r="137" spans="1:6" x14ac:dyDescent="0.3">
      <c r="A137" s="75"/>
      <c r="B137" s="22"/>
      <c r="C137" s="75"/>
      <c r="D137" s="75"/>
      <c r="E137" s="107"/>
      <c r="F137" s="107"/>
    </row>
    <row r="138" spans="1:6" ht="28.8" x14ac:dyDescent="0.3">
      <c r="A138" s="75" t="s">
        <v>215</v>
      </c>
      <c r="B138" s="22" t="s">
        <v>134</v>
      </c>
      <c r="C138" s="75" t="s">
        <v>0</v>
      </c>
      <c r="D138" s="317">
        <v>53000</v>
      </c>
      <c r="E138" s="457">
        <v>1</v>
      </c>
      <c r="F138" s="107">
        <f>E138*D138</f>
        <v>53000</v>
      </c>
    </row>
    <row r="139" spans="1:6" x14ac:dyDescent="0.3">
      <c r="A139" s="75"/>
      <c r="B139" s="22"/>
      <c r="C139" s="75"/>
      <c r="D139" s="75"/>
      <c r="E139" s="107"/>
      <c r="F139" s="107"/>
    </row>
    <row r="140" spans="1:6" ht="28.8" x14ac:dyDescent="0.3">
      <c r="A140" s="75" t="s">
        <v>336</v>
      </c>
      <c r="B140" s="22" t="s">
        <v>1153</v>
      </c>
      <c r="C140" s="75" t="s">
        <v>1</v>
      </c>
      <c r="D140" s="107">
        <f>F138</f>
        <v>53000</v>
      </c>
      <c r="E140" s="251"/>
      <c r="F140" s="107">
        <f>E140*D140</f>
        <v>0</v>
      </c>
    </row>
    <row r="141" spans="1:6" x14ac:dyDescent="0.3">
      <c r="A141" s="75"/>
      <c r="B141" s="22"/>
      <c r="C141" s="75"/>
      <c r="D141" s="75"/>
      <c r="E141" s="107"/>
      <c r="F141" s="107"/>
    </row>
    <row r="142" spans="1:6" s="186" customFormat="1" x14ac:dyDescent="0.3">
      <c r="A142" s="63" t="s">
        <v>324</v>
      </c>
      <c r="B142" s="115" t="s">
        <v>325</v>
      </c>
      <c r="C142" s="63"/>
      <c r="D142" s="63"/>
      <c r="E142" s="106"/>
      <c r="F142" s="106"/>
    </row>
    <row r="143" spans="1:6" x14ac:dyDescent="0.3">
      <c r="A143" s="75"/>
      <c r="B143" s="21"/>
      <c r="C143" s="75"/>
      <c r="D143" s="75"/>
      <c r="E143" s="107"/>
      <c r="F143" s="107"/>
    </row>
    <row r="144" spans="1:6" x14ac:dyDescent="0.3">
      <c r="A144" s="75" t="s">
        <v>326</v>
      </c>
      <c r="B144" s="21" t="s">
        <v>135</v>
      </c>
      <c r="C144" s="75" t="s">
        <v>5</v>
      </c>
      <c r="D144" s="75">
        <v>350</v>
      </c>
      <c r="E144" s="107"/>
      <c r="F144" s="107">
        <f>E144*D144</f>
        <v>0</v>
      </c>
    </row>
    <row r="145" spans="1:6" x14ac:dyDescent="0.3">
      <c r="A145" s="75"/>
      <c r="B145" s="21"/>
      <c r="C145" s="75"/>
      <c r="D145" s="75"/>
      <c r="E145" s="75"/>
      <c r="F145" s="75"/>
    </row>
    <row r="146" spans="1:6" x14ac:dyDescent="0.3">
      <c r="A146" s="475" t="s">
        <v>61</v>
      </c>
      <c r="B146" s="476"/>
      <c r="C146" s="476"/>
      <c r="D146" s="476"/>
      <c r="E146" s="71"/>
      <c r="F146" s="462">
        <f>SUM(F2:F145)</f>
        <v>212000</v>
      </c>
    </row>
    <row r="147" spans="1:6" x14ac:dyDescent="0.3">
      <c r="A147" s="43"/>
      <c r="B147" s="45"/>
      <c r="C147" s="43"/>
    </row>
    <row r="148" spans="1:6" x14ac:dyDescent="0.3">
      <c r="B148" s="478" t="s">
        <v>36</v>
      </c>
      <c r="C148" s="478"/>
      <c r="D148" s="478"/>
    </row>
    <row r="149" spans="1:6" x14ac:dyDescent="0.3">
      <c r="B149" s="478" t="s">
        <v>80</v>
      </c>
      <c r="C149" s="478"/>
      <c r="D149" s="478"/>
      <c r="F149" s="472">
        <v>2957426.5000000005</v>
      </c>
    </row>
    <row r="150" spans="1:6" x14ac:dyDescent="0.3">
      <c r="B150" s="478" t="s">
        <v>37</v>
      </c>
      <c r="C150" s="478"/>
      <c r="D150" s="478"/>
    </row>
    <row r="151" spans="1:6" x14ac:dyDescent="0.3">
      <c r="B151" s="478" t="s">
        <v>144</v>
      </c>
      <c r="C151" s="478"/>
      <c r="D151" s="478"/>
    </row>
    <row r="152" spans="1:6" x14ac:dyDescent="0.3">
      <c r="B152" s="478" t="s">
        <v>38</v>
      </c>
      <c r="C152" s="478"/>
      <c r="D152" s="478"/>
    </row>
    <row r="153" spans="1:6" x14ac:dyDescent="0.3">
      <c r="B153" s="478" t="s">
        <v>39</v>
      </c>
      <c r="C153" s="478"/>
      <c r="D153" s="478"/>
    </row>
    <row r="154" spans="1:6" x14ac:dyDescent="0.3">
      <c r="B154" s="478" t="s">
        <v>40</v>
      </c>
      <c r="C154" s="478"/>
      <c r="D154" s="478"/>
    </row>
    <row r="180" spans="1:4" x14ac:dyDescent="0.3">
      <c r="A180" s="170"/>
      <c r="B180" s="171"/>
      <c r="C180" s="172"/>
      <c r="D180" s="398"/>
    </row>
    <row r="185" spans="1:4" x14ac:dyDescent="0.3">
      <c r="A185" s="181"/>
    </row>
    <row r="235" spans="1:4" x14ac:dyDescent="0.3">
      <c r="A235" s="170"/>
      <c r="B235" s="171"/>
      <c r="C235" s="172"/>
      <c r="D235" s="398"/>
    </row>
  </sheetData>
  <mergeCells count="8">
    <mergeCell ref="A146:D146"/>
    <mergeCell ref="B154:D154"/>
    <mergeCell ref="B148:D148"/>
    <mergeCell ref="B149:D149"/>
    <mergeCell ref="B150:D150"/>
    <mergeCell ref="B151:D151"/>
    <mergeCell ref="B152:D152"/>
    <mergeCell ref="B153:D153"/>
  </mergeCells>
  <pageMargins left="0.70866141732283472" right="0.70866141732283472" top="0.74803149606299213" bottom="0.74803149606299213" header="0.31496062992125984" footer="0.31496062992125984"/>
  <pageSetup scale="84" fitToHeight="0" orientation="portrait" r:id="rId1"/>
  <headerFooter>
    <oddHeader>&amp;LKWAZULU-NATAL DEPARTMENT OF TRANSPORT
UPGRADE OF DISTRICT ROAD D77 FROM KM 0.0 TO KM 5.0&amp;RSCHEDULE B/5 -STRUCTURES
STRUCTURE NUMBER: STC4235</oddHeader>
    <oddFooter>&amp;CPage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02CB01-25D6-487F-AA56-2B7D4C744A2C}">
  <sheetPr codeName="Sheet11">
    <pageSetUpPr fitToPage="1"/>
  </sheetPr>
  <dimension ref="A1:I137"/>
  <sheetViews>
    <sheetView view="pageBreakPreview" topLeftCell="A29" zoomScale="90" zoomScaleNormal="100" zoomScaleSheetLayoutView="90" workbookViewId="0">
      <selection activeCell="D54" sqref="D54"/>
    </sheetView>
  </sheetViews>
  <sheetFormatPr defaultColWidth="8.88671875" defaultRowHeight="14.4" x14ac:dyDescent="0.3"/>
  <cols>
    <col min="1" max="1" width="8.88671875" style="169"/>
    <col min="2" max="2" width="58.88671875" style="50" customWidth="1"/>
    <col min="3" max="3" width="9.6640625" style="50" bestFit="1" customWidth="1"/>
    <col min="4" max="4" width="16.33203125" style="169" bestFit="1" customWidth="1"/>
    <col min="5" max="5" width="16.33203125" style="166" bestFit="1" customWidth="1"/>
    <col min="6" max="6" width="18.33203125" style="166" bestFit="1" customWidth="1"/>
    <col min="7" max="8" width="8.88671875" style="50"/>
    <col min="9" max="9" width="14.109375" style="254" bestFit="1" customWidth="1"/>
    <col min="10" max="16384" width="8.88671875" style="50"/>
  </cols>
  <sheetData>
    <row r="1" spans="1:9" x14ac:dyDescent="0.3">
      <c r="A1" s="71" t="s">
        <v>44</v>
      </c>
      <c r="B1" s="191" t="s">
        <v>45</v>
      </c>
      <c r="C1" s="71" t="s">
        <v>46</v>
      </c>
      <c r="D1" s="158" t="s">
        <v>43</v>
      </c>
      <c r="E1" s="160" t="s">
        <v>47</v>
      </c>
      <c r="F1" s="160" t="s">
        <v>34</v>
      </c>
    </row>
    <row r="2" spans="1:9" s="186" customFormat="1" x14ac:dyDescent="0.3">
      <c r="A2" s="192" t="s">
        <v>820</v>
      </c>
      <c r="B2" s="135" t="s">
        <v>676</v>
      </c>
      <c r="C2" s="66"/>
      <c r="D2" s="184"/>
      <c r="E2" s="185"/>
      <c r="F2" s="185"/>
      <c r="I2" s="262"/>
    </row>
    <row r="3" spans="1:9" x14ac:dyDescent="0.3">
      <c r="A3" s="75"/>
      <c r="B3" s="21"/>
      <c r="C3" s="75"/>
      <c r="D3" s="164"/>
      <c r="E3" s="165"/>
      <c r="F3" s="165"/>
    </row>
    <row r="4" spans="1:9" ht="28.8" x14ac:dyDescent="0.3">
      <c r="A4" s="75" t="s">
        <v>1187</v>
      </c>
      <c r="B4" s="21" t="s">
        <v>677</v>
      </c>
      <c r="C4" s="75" t="s">
        <v>2</v>
      </c>
      <c r="D4" s="164">
        <v>1</v>
      </c>
      <c r="E4" s="165"/>
      <c r="F4" s="165">
        <f>E4*D4</f>
        <v>0</v>
      </c>
    </row>
    <row r="5" spans="1:9" x14ac:dyDescent="0.3">
      <c r="A5" s="75"/>
      <c r="B5" s="21"/>
      <c r="C5" s="75"/>
      <c r="D5" s="164"/>
      <c r="E5" s="165"/>
      <c r="F5" s="165"/>
    </row>
    <row r="6" spans="1:9" s="100" customFormat="1" x14ac:dyDescent="0.3">
      <c r="A6" s="75" t="s">
        <v>1188</v>
      </c>
      <c r="B6" s="21" t="s">
        <v>678</v>
      </c>
      <c r="C6" s="75"/>
      <c r="D6" s="164"/>
      <c r="E6" s="165"/>
      <c r="F6" s="165"/>
      <c r="I6" s="255"/>
    </row>
    <row r="7" spans="1:9" x14ac:dyDescent="0.3">
      <c r="A7" s="75"/>
      <c r="B7" s="21"/>
      <c r="C7" s="75"/>
      <c r="D7" s="164"/>
      <c r="E7" s="165"/>
      <c r="F7" s="165"/>
    </row>
    <row r="8" spans="1:9" s="100" customFormat="1" x14ac:dyDescent="0.3">
      <c r="A8" s="75" t="s">
        <v>211</v>
      </c>
      <c r="B8" s="21" t="s">
        <v>679</v>
      </c>
      <c r="C8" s="195"/>
      <c r="D8" s="164"/>
      <c r="E8" s="164"/>
      <c r="F8" s="164"/>
      <c r="I8" s="255"/>
    </row>
    <row r="9" spans="1:9" x14ac:dyDescent="0.3">
      <c r="A9" s="75"/>
      <c r="B9" s="21"/>
      <c r="C9" s="195"/>
      <c r="D9" s="164"/>
      <c r="E9" s="164"/>
      <c r="F9" s="164"/>
    </row>
    <row r="10" spans="1:9" x14ac:dyDescent="0.3">
      <c r="A10" s="75" t="s">
        <v>658</v>
      </c>
      <c r="B10" s="21" t="s">
        <v>663</v>
      </c>
      <c r="C10" s="75" t="s">
        <v>54</v>
      </c>
      <c r="D10" s="416">
        <v>250000</v>
      </c>
      <c r="E10" s="466">
        <v>1</v>
      </c>
      <c r="F10" s="165">
        <f>E10*D10</f>
        <v>250000</v>
      </c>
    </row>
    <row r="11" spans="1:9" x14ac:dyDescent="0.3">
      <c r="A11" s="75"/>
      <c r="B11" s="21"/>
      <c r="C11" s="75"/>
      <c r="D11" s="164"/>
      <c r="E11" s="165"/>
      <c r="F11" s="165"/>
    </row>
    <row r="12" spans="1:9" x14ac:dyDescent="0.3">
      <c r="A12" s="75" t="s">
        <v>659</v>
      </c>
      <c r="B12" s="21" t="s">
        <v>1146</v>
      </c>
      <c r="C12" s="75" t="s">
        <v>1</v>
      </c>
      <c r="D12" s="165">
        <f>F10</f>
        <v>250000</v>
      </c>
      <c r="E12" s="168"/>
      <c r="F12" s="165">
        <f>E12*D12</f>
        <v>0</v>
      </c>
    </row>
    <row r="13" spans="1:9" x14ac:dyDescent="0.3">
      <c r="A13" s="75"/>
      <c r="B13" s="21"/>
      <c r="C13" s="75"/>
      <c r="D13" s="164"/>
      <c r="E13" s="165"/>
      <c r="F13" s="165"/>
    </row>
    <row r="14" spans="1:9" s="100" customFormat="1" x14ac:dyDescent="0.3">
      <c r="A14" s="75" t="s">
        <v>213</v>
      </c>
      <c r="B14" s="21" t="s">
        <v>665</v>
      </c>
      <c r="C14" s="75"/>
      <c r="D14" s="164"/>
      <c r="E14" s="165"/>
      <c r="F14" s="165"/>
      <c r="I14" s="255"/>
    </row>
    <row r="15" spans="1:9" x14ac:dyDescent="0.3">
      <c r="A15" s="75"/>
      <c r="B15" s="21"/>
      <c r="C15" s="75"/>
      <c r="D15" s="164"/>
      <c r="E15" s="165"/>
      <c r="F15" s="165"/>
    </row>
    <row r="16" spans="1:9" x14ac:dyDescent="0.3">
      <c r="A16" s="75" t="s">
        <v>666</v>
      </c>
      <c r="B16" s="21" t="s">
        <v>663</v>
      </c>
      <c r="C16" s="75" t="s">
        <v>54</v>
      </c>
      <c r="D16" s="416">
        <v>250000</v>
      </c>
      <c r="E16" s="466">
        <v>1</v>
      </c>
      <c r="F16" s="165">
        <f>E16*D16</f>
        <v>250000</v>
      </c>
    </row>
    <row r="17" spans="1:9" x14ac:dyDescent="0.3">
      <c r="A17" s="75"/>
      <c r="B17" s="21"/>
      <c r="C17" s="75"/>
      <c r="D17" s="164"/>
      <c r="E17" s="165"/>
      <c r="F17" s="165"/>
    </row>
    <row r="18" spans="1:9" x14ac:dyDescent="0.3">
      <c r="A18" s="75" t="s">
        <v>667</v>
      </c>
      <c r="B18" s="21" t="s">
        <v>1147</v>
      </c>
      <c r="C18" s="75" t="s">
        <v>1</v>
      </c>
      <c r="D18" s="165">
        <f>F16</f>
        <v>250000</v>
      </c>
      <c r="E18" s="168"/>
      <c r="F18" s="165">
        <f>E18*D18</f>
        <v>0</v>
      </c>
    </row>
    <row r="19" spans="1:9" x14ac:dyDescent="0.3">
      <c r="A19" s="75"/>
      <c r="B19" s="21"/>
      <c r="C19" s="75"/>
      <c r="D19" s="164"/>
      <c r="E19" s="165"/>
      <c r="F19" s="165"/>
    </row>
    <row r="20" spans="1:9" s="100" customFormat="1" x14ac:dyDescent="0.3">
      <c r="A20" s="75" t="s">
        <v>415</v>
      </c>
      <c r="B20" s="21" t="s">
        <v>669</v>
      </c>
      <c r="C20" s="75"/>
      <c r="D20" s="164"/>
      <c r="E20" s="165"/>
      <c r="F20" s="165"/>
      <c r="I20" s="255"/>
    </row>
    <row r="21" spans="1:9" x14ac:dyDescent="0.3">
      <c r="A21" s="75"/>
      <c r="B21" s="21"/>
      <c r="C21" s="75"/>
      <c r="D21" s="164"/>
      <c r="E21" s="165"/>
      <c r="F21" s="165"/>
    </row>
    <row r="22" spans="1:9" x14ac:dyDescent="0.3">
      <c r="A22" s="75" t="s">
        <v>670</v>
      </c>
      <c r="B22" s="21" t="s">
        <v>663</v>
      </c>
      <c r="C22" s="75" t="s">
        <v>54</v>
      </c>
      <c r="D22" s="416">
        <v>250000</v>
      </c>
      <c r="E22" s="466">
        <v>1</v>
      </c>
      <c r="F22" s="165">
        <f>E22*D22</f>
        <v>250000</v>
      </c>
    </row>
    <row r="23" spans="1:9" x14ac:dyDescent="0.3">
      <c r="A23" s="75"/>
      <c r="B23" s="21"/>
      <c r="C23" s="75"/>
      <c r="D23" s="164"/>
      <c r="E23" s="165"/>
      <c r="F23" s="165"/>
    </row>
    <row r="24" spans="1:9" x14ac:dyDescent="0.3">
      <c r="A24" s="75" t="s">
        <v>671</v>
      </c>
      <c r="B24" s="21" t="s">
        <v>1148</v>
      </c>
      <c r="C24" s="75" t="s">
        <v>1</v>
      </c>
      <c r="D24" s="165">
        <f>F22</f>
        <v>250000</v>
      </c>
      <c r="E24" s="168"/>
      <c r="F24" s="165">
        <f>E24*D24</f>
        <v>0</v>
      </c>
    </row>
    <row r="25" spans="1:9" x14ac:dyDescent="0.3">
      <c r="A25" s="75"/>
      <c r="B25" s="21"/>
      <c r="C25" s="75"/>
      <c r="D25" s="164"/>
      <c r="E25" s="165"/>
      <c r="F25" s="165"/>
    </row>
    <row r="26" spans="1:9" s="100" customFormat="1" ht="28.8" x14ac:dyDescent="0.3">
      <c r="A26" s="75" t="s">
        <v>336</v>
      </c>
      <c r="B26" s="21" t="s">
        <v>672</v>
      </c>
      <c r="C26" s="75"/>
      <c r="D26" s="164"/>
      <c r="E26" s="165"/>
      <c r="F26" s="165"/>
      <c r="I26" s="255"/>
    </row>
    <row r="27" spans="1:9" x14ac:dyDescent="0.3">
      <c r="A27" s="75"/>
      <c r="B27" s="21"/>
      <c r="C27" s="75"/>
      <c r="D27" s="164"/>
      <c r="E27" s="165"/>
      <c r="F27" s="165"/>
    </row>
    <row r="28" spans="1:9" x14ac:dyDescent="0.3">
      <c r="A28" s="75" t="s">
        <v>673</v>
      </c>
      <c r="B28" s="21" t="s">
        <v>663</v>
      </c>
      <c r="C28" s="75" t="s">
        <v>54</v>
      </c>
      <c r="D28" s="416">
        <v>200000</v>
      </c>
      <c r="E28" s="466">
        <v>1</v>
      </c>
      <c r="F28" s="165">
        <f>E28*D28</f>
        <v>200000</v>
      </c>
    </row>
    <row r="29" spans="1:9" x14ac:dyDescent="0.3">
      <c r="A29" s="75"/>
      <c r="B29" s="21"/>
      <c r="C29" s="75"/>
      <c r="D29" s="164"/>
      <c r="E29" s="165"/>
      <c r="F29" s="165"/>
    </row>
    <row r="30" spans="1:9" x14ac:dyDescent="0.3">
      <c r="A30" s="75" t="s">
        <v>674</v>
      </c>
      <c r="B30" s="21" t="s">
        <v>1149</v>
      </c>
      <c r="C30" s="75" t="s">
        <v>1</v>
      </c>
      <c r="D30" s="165">
        <f>F28</f>
        <v>200000</v>
      </c>
      <c r="E30" s="168"/>
      <c r="F30" s="165">
        <f>E30*D30</f>
        <v>0</v>
      </c>
    </row>
    <row r="31" spans="1:9" x14ac:dyDescent="0.3">
      <c r="A31" s="75"/>
      <c r="B31" s="21"/>
      <c r="C31" s="75"/>
      <c r="D31" s="164"/>
      <c r="E31" s="165"/>
      <c r="F31" s="165"/>
    </row>
    <row r="32" spans="1:9" s="100" customFormat="1" x14ac:dyDescent="0.3">
      <c r="A32" s="75" t="s">
        <v>1189</v>
      </c>
      <c r="B32" s="21" t="s">
        <v>55</v>
      </c>
      <c r="C32" s="75"/>
      <c r="D32" s="164"/>
      <c r="E32" s="165"/>
      <c r="F32" s="165"/>
      <c r="I32" s="255"/>
    </row>
    <row r="33" spans="1:9" x14ac:dyDescent="0.3">
      <c r="A33" s="75"/>
      <c r="B33" s="21"/>
      <c r="C33" s="75"/>
      <c r="D33" s="164"/>
      <c r="E33" s="165"/>
      <c r="F33" s="165"/>
    </row>
    <row r="34" spans="1:9" x14ac:dyDescent="0.3">
      <c r="A34" s="75" t="s">
        <v>211</v>
      </c>
      <c r="B34" s="21" t="s">
        <v>680</v>
      </c>
      <c r="C34" s="75" t="s">
        <v>681</v>
      </c>
      <c r="D34" s="164">
        <v>1</v>
      </c>
      <c r="E34" s="165">
        <v>350000</v>
      </c>
      <c r="F34" s="165">
        <f>E34*D34</f>
        <v>350000</v>
      </c>
    </row>
    <row r="35" spans="1:9" x14ac:dyDescent="0.3">
      <c r="A35" s="75"/>
      <c r="B35" s="21"/>
      <c r="C35" s="75"/>
      <c r="D35" s="164"/>
      <c r="E35" s="165"/>
      <c r="F35" s="165"/>
    </row>
    <row r="36" spans="1:9" x14ac:dyDescent="0.3">
      <c r="A36" s="75" t="s">
        <v>213</v>
      </c>
      <c r="B36" s="21" t="s">
        <v>682</v>
      </c>
      <c r="C36" s="75" t="s">
        <v>681</v>
      </c>
      <c r="D36" s="164">
        <v>1</v>
      </c>
      <c r="E36" s="165">
        <v>150000</v>
      </c>
      <c r="F36" s="165">
        <f>E36*D36</f>
        <v>150000</v>
      </c>
    </row>
    <row r="37" spans="1:9" x14ac:dyDescent="0.3">
      <c r="A37" s="75"/>
      <c r="B37" s="21"/>
      <c r="C37" s="75"/>
      <c r="D37" s="164"/>
      <c r="E37" s="165"/>
      <c r="F37" s="165"/>
    </row>
    <row r="38" spans="1:9" x14ac:dyDescent="0.3">
      <c r="A38" s="75" t="s">
        <v>215</v>
      </c>
      <c r="B38" s="21" t="s">
        <v>1150</v>
      </c>
      <c r="C38" s="75" t="s">
        <v>1</v>
      </c>
      <c r="D38" s="165">
        <f>E34+E36</f>
        <v>500000</v>
      </c>
      <c r="E38" s="168"/>
      <c r="F38" s="165">
        <f>E38*D38</f>
        <v>0</v>
      </c>
    </row>
    <row r="39" spans="1:9" x14ac:dyDescent="0.3">
      <c r="A39" s="75"/>
      <c r="B39" s="21"/>
      <c r="C39" s="75"/>
      <c r="D39" s="164"/>
      <c r="E39" s="165"/>
      <c r="F39" s="165"/>
    </row>
    <row r="40" spans="1:9" s="100" customFormat="1" x14ac:dyDescent="0.3">
      <c r="A40" s="75" t="s">
        <v>336</v>
      </c>
      <c r="B40" s="21" t="s">
        <v>56</v>
      </c>
      <c r="C40" s="75"/>
      <c r="D40" s="164"/>
      <c r="E40" s="165"/>
      <c r="F40" s="165"/>
      <c r="I40" s="255"/>
    </row>
    <row r="41" spans="1:9" x14ac:dyDescent="0.3">
      <c r="A41" s="75"/>
      <c r="B41" s="21"/>
      <c r="C41" s="75"/>
      <c r="D41" s="164"/>
      <c r="E41" s="165"/>
      <c r="F41" s="165"/>
    </row>
    <row r="42" spans="1:9" x14ac:dyDescent="0.3">
      <c r="A42" s="75" t="s">
        <v>673</v>
      </c>
      <c r="B42" s="21" t="s">
        <v>57</v>
      </c>
      <c r="C42" s="75" t="s">
        <v>54</v>
      </c>
      <c r="D42" s="416">
        <v>250000</v>
      </c>
      <c r="E42" s="466">
        <v>1</v>
      </c>
      <c r="F42" s="165">
        <f>E42*D42</f>
        <v>250000</v>
      </c>
    </row>
    <row r="43" spans="1:9" x14ac:dyDescent="0.3">
      <c r="A43" s="75"/>
      <c r="B43" s="21"/>
      <c r="C43" s="73"/>
      <c r="D43" s="164"/>
      <c r="E43" s="165"/>
      <c r="F43" s="165"/>
    </row>
    <row r="44" spans="1:9" x14ac:dyDescent="0.3">
      <c r="A44" s="75" t="s">
        <v>674</v>
      </c>
      <c r="B44" s="21" t="s">
        <v>1151</v>
      </c>
      <c r="C44" s="75" t="s">
        <v>1</v>
      </c>
      <c r="D44" s="165">
        <f>F42</f>
        <v>250000</v>
      </c>
      <c r="E44" s="168"/>
      <c r="F44" s="165">
        <f>E44*D44</f>
        <v>0</v>
      </c>
    </row>
    <row r="45" spans="1:9" x14ac:dyDescent="0.3">
      <c r="A45" s="75"/>
      <c r="B45" s="21"/>
      <c r="C45" s="75"/>
      <c r="D45" s="164"/>
      <c r="E45" s="165"/>
      <c r="F45" s="165"/>
    </row>
    <row r="46" spans="1:9" s="100" customFormat="1" ht="28.8" x14ac:dyDescent="0.3">
      <c r="A46" s="75" t="s">
        <v>338</v>
      </c>
      <c r="B46" s="21" t="s">
        <v>58</v>
      </c>
      <c r="C46" s="75"/>
      <c r="D46" s="164"/>
      <c r="E46" s="165"/>
      <c r="F46" s="165"/>
      <c r="I46" s="255"/>
    </row>
    <row r="47" spans="1:9" x14ac:dyDescent="0.3">
      <c r="A47" s="75"/>
      <c r="B47" s="21"/>
      <c r="C47" s="75"/>
      <c r="D47" s="164"/>
      <c r="E47" s="165"/>
      <c r="F47" s="165"/>
    </row>
    <row r="48" spans="1:9" x14ac:dyDescent="0.3">
      <c r="A48" s="75" t="s">
        <v>683</v>
      </c>
      <c r="B48" s="73" t="s">
        <v>60</v>
      </c>
      <c r="C48" s="75" t="s">
        <v>17</v>
      </c>
      <c r="D48" s="164">
        <v>80</v>
      </c>
      <c r="E48" s="165"/>
      <c r="F48" s="165">
        <f>E48*D48</f>
        <v>0</v>
      </c>
    </row>
    <row r="49" spans="1:6" x14ac:dyDescent="0.3">
      <c r="A49" s="75"/>
      <c r="B49" s="21"/>
      <c r="C49" s="75"/>
      <c r="D49" s="164"/>
      <c r="E49" s="165"/>
      <c r="F49" s="165"/>
    </row>
    <row r="50" spans="1:6" x14ac:dyDescent="0.3">
      <c r="A50" s="75" t="s">
        <v>684</v>
      </c>
      <c r="B50" s="195" t="s">
        <v>59</v>
      </c>
      <c r="C50" s="75" t="s">
        <v>17</v>
      </c>
      <c r="D50" s="164">
        <v>80</v>
      </c>
      <c r="E50" s="165"/>
      <c r="F50" s="165">
        <f>E50*D50</f>
        <v>0</v>
      </c>
    </row>
    <row r="51" spans="1:6" x14ac:dyDescent="0.3">
      <c r="A51" s="75"/>
      <c r="B51" s="21"/>
      <c r="C51" s="75"/>
      <c r="D51" s="164"/>
      <c r="E51" s="165"/>
      <c r="F51" s="165"/>
    </row>
    <row r="52" spans="1:6" x14ac:dyDescent="0.3">
      <c r="A52" s="164" t="s">
        <v>337</v>
      </c>
      <c r="B52" s="195" t="s">
        <v>685</v>
      </c>
      <c r="C52" s="75"/>
      <c r="D52" s="164"/>
      <c r="E52" s="165"/>
      <c r="F52" s="165"/>
    </row>
    <row r="53" spans="1:6" x14ac:dyDescent="0.3">
      <c r="A53" s="75"/>
      <c r="B53" s="21"/>
      <c r="C53" s="75"/>
      <c r="D53" s="164"/>
      <c r="E53" s="165"/>
      <c r="F53" s="165"/>
    </row>
    <row r="54" spans="1:6" x14ac:dyDescent="0.3">
      <c r="A54" s="164" t="s">
        <v>686</v>
      </c>
      <c r="B54" s="195" t="s">
        <v>687</v>
      </c>
      <c r="C54" s="75" t="s">
        <v>54</v>
      </c>
      <c r="D54" s="416">
        <v>100000</v>
      </c>
      <c r="E54" s="466">
        <v>1</v>
      </c>
      <c r="F54" s="165">
        <f>E54*D54</f>
        <v>100000</v>
      </c>
    </row>
    <row r="55" spans="1:6" x14ac:dyDescent="0.3">
      <c r="A55" s="75"/>
      <c r="B55" s="21"/>
      <c r="C55" s="73"/>
      <c r="D55" s="164"/>
      <c r="E55" s="165"/>
      <c r="F55" s="165"/>
    </row>
    <row r="56" spans="1:6" x14ac:dyDescent="0.3">
      <c r="A56" s="75" t="s">
        <v>688</v>
      </c>
      <c r="B56" s="21" t="s">
        <v>1152</v>
      </c>
      <c r="C56" s="75" t="s">
        <v>1</v>
      </c>
      <c r="D56" s="165">
        <f>F54</f>
        <v>100000</v>
      </c>
      <c r="E56" s="193"/>
      <c r="F56" s="165">
        <f>E56*D56</f>
        <v>0</v>
      </c>
    </row>
    <row r="57" spans="1:6" x14ac:dyDescent="0.3">
      <c r="A57" s="75"/>
      <c r="B57" s="21"/>
      <c r="C57" s="75"/>
      <c r="D57" s="164"/>
      <c r="E57" s="165"/>
      <c r="F57" s="165"/>
    </row>
    <row r="58" spans="1:6" x14ac:dyDescent="0.3">
      <c r="A58" s="482" t="s">
        <v>61</v>
      </c>
      <c r="B58" s="482"/>
      <c r="C58" s="482"/>
      <c r="D58" s="482"/>
      <c r="E58" s="482"/>
      <c r="F58" s="160">
        <f>SUM(F4:F56)</f>
        <v>1800000</v>
      </c>
    </row>
    <row r="59" spans="1:6" x14ac:dyDescent="0.3">
      <c r="A59" s="43"/>
      <c r="B59" s="42"/>
      <c r="C59" s="43"/>
    </row>
    <row r="60" spans="1:6" x14ac:dyDescent="0.3">
      <c r="A60" s="43"/>
      <c r="B60" s="45"/>
      <c r="C60" s="44"/>
    </row>
    <row r="61" spans="1:6" x14ac:dyDescent="0.3">
      <c r="A61" s="43"/>
      <c r="B61" s="45"/>
      <c r="C61" s="44"/>
    </row>
    <row r="62" spans="1:6" x14ac:dyDescent="0.3">
      <c r="A62" s="43"/>
      <c r="B62" s="45"/>
      <c r="C62" s="44"/>
    </row>
    <row r="63" spans="1:6" x14ac:dyDescent="0.3">
      <c r="A63" s="43"/>
      <c r="B63" s="45"/>
      <c r="C63" s="44"/>
    </row>
    <row r="64" spans="1:6" x14ac:dyDescent="0.3">
      <c r="A64" s="43"/>
      <c r="B64" s="45"/>
      <c r="C64" s="44"/>
    </row>
    <row r="65" spans="1:3" x14ac:dyDescent="0.3">
      <c r="A65" s="43"/>
      <c r="B65" s="45"/>
      <c r="C65" s="44"/>
    </row>
    <row r="66" spans="1:3" x14ac:dyDescent="0.3">
      <c r="A66" s="43"/>
      <c r="B66" s="45"/>
      <c r="C66" s="44"/>
    </row>
    <row r="67" spans="1:3" x14ac:dyDescent="0.3">
      <c r="A67" s="43"/>
      <c r="B67" s="45"/>
      <c r="C67" s="44"/>
    </row>
    <row r="68" spans="1:3" x14ac:dyDescent="0.3">
      <c r="A68" s="43"/>
      <c r="B68" s="45"/>
      <c r="C68" s="44"/>
    </row>
    <row r="69" spans="1:3" x14ac:dyDescent="0.3">
      <c r="A69" s="43"/>
      <c r="B69" s="45"/>
      <c r="C69" s="44"/>
    </row>
    <row r="82" spans="1:6" x14ac:dyDescent="0.3">
      <c r="A82" s="170"/>
      <c r="B82" s="171"/>
      <c r="C82" s="171"/>
      <c r="D82" s="172"/>
      <c r="E82" s="173"/>
      <c r="F82" s="174"/>
    </row>
    <row r="87" spans="1:6" x14ac:dyDescent="0.3">
      <c r="A87" s="181"/>
      <c r="F87" s="180"/>
    </row>
    <row r="137" spans="1:6" x14ac:dyDescent="0.3">
      <c r="A137" s="170"/>
      <c r="B137" s="171"/>
      <c r="C137" s="171"/>
      <c r="D137" s="172"/>
      <c r="E137" s="173"/>
      <c r="F137" s="174"/>
    </row>
  </sheetData>
  <mergeCells count="1">
    <mergeCell ref="A58:E58"/>
  </mergeCells>
  <pageMargins left="0.70866141732283472" right="0.70866141732283472" top="0.74803149606299213" bottom="0.74803149606299213" header="0.31496062992125984" footer="0.31496062992125984"/>
  <pageSetup paperSize="9" scale="67" fitToHeight="0" orientation="portrait" r:id="rId1"/>
  <headerFooter>
    <oddHeader>&amp;LKWAZULU-NATAL DEPARTMENT OF TRANSPORT
UPGRADE OF DISTRICT ROAD D77 FROM KM 0.0 TO KM 5.0&amp;RSCHEDULE E - EPWP</oddHeader>
    <oddFooter>&amp;CPage &amp;P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21585E-EA70-451F-BCE8-8BEAD828E5CD}">
  <sheetPr codeName="Sheet12">
    <pageSetUpPr fitToPage="1"/>
  </sheetPr>
  <dimension ref="A1:I141"/>
  <sheetViews>
    <sheetView view="pageBreakPreview" topLeftCell="A30" zoomScale="90" zoomScaleNormal="100" zoomScaleSheetLayoutView="90" workbookViewId="0">
      <selection activeCell="M29" sqref="M29"/>
    </sheetView>
  </sheetViews>
  <sheetFormatPr defaultColWidth="8.88671875" defaultRowHeight="14.4" x14ac:dyDescent="0.3"/>
  <cols>
    <col min="1" max="1" width="6.88671875" style="169" bestFit="1" customWidth="1"/>
    <col min="2" max="2" width="48.88671875" style="50" customWidth="1"/>
    <col min="3" max="3" width="7.6640625" style="50" bestFit="1" customWidth="1"/>
    <col min="4" max="4" width="19.5546875" style="43" bestFit="1" customWidth="1"/>
    <col min="5" max="6" width="19.5546875" style="166" hidden="1" customWidth="1"/>
    <col min="7" max="7" width="15.109375" style="50" hidden="1" customWidth="1"/>
    <col min="8" max="8" width="15.109375" style="43" bestFit="1" customWidth="1"/>
    <col min="9" max="9" width="16.109375" style="44" bestFit="1" customWidth="1"/>
    <col min="10" max="16384" width="8.88671875" style="50"/>
  </cols>
  <sheetData>
    <row r="1" spans="1:9" x14ac:dyDescent="0.3">
      <c r="A1" s="71" t="s">
        <v>44</v>
      </c>
      <c r="B1" s="191" t="s">
        <v>45</v>
      </c>
      <c r="C1" s="71" t="s">
        <v>46</v>
      </c>
      <c r="D1" s="71" t="s">
        <v>43</v>
      </c>
      <c r="E1" s="160" t="s">
        <v>47</v>
      </c>
      <c r="F1" s="160" t="s">
        <v>34</v>
      </c>
      <c r="H1" s="71" t="s">
        <v>47</v>
      </c>
      <c r="I1" s="294" t="s">
        <v>34</v>
      </c>
    </row>
    <row r="2" spans="1:9" s="186" customFormat="1" x14ac:dyDescent="0.3">
      <c r="A2" s="192" t="s">
        <v>675</v>
      </c>
      <c r="B2" s="135" t="s">
        <v>62</v>
      </c>
      <c r="C2" s="66"/>
      <c r="D2" s="64"/>
      <c r="E2" s="185"/>
      <c r="F2" s="185"/>
      <c r="H2" s="64"/>
      <c r="I2" s="66"/>
    </row>
    <row r="3" spans="1:9" x14ac:dyDescent="0.3">
      <c r="A3" s="75"/>
      <c r="B3" s="21"/>
      <c r="C3" s="75"/>
      <c r="D3" s="75"/>
      <c r="E3" s="165"/>
      <c r="F3" s="165"/>
      <c r="H3" s="75"/>
      <c r="I3" s="41"/>
    </row>
    <row r="4" spans="1:9" s="100" customFormat="1" ht="28.8" x14ac:dyDescent="0.3">
      <c r="A4" s="77" t="s">
        <v>819</v>
      </c>
      <c r="B4" s="96" t="s">
        <v>1030</v>
      </c>
      <c r="C4" s="77"/>
      <c r="D4" s="77"/>
      <c r="E4" s="177"/>
      <c r="F4" s="177"/>
      <c r="H4" s="77"/>
      <c r="I4" s="337"/>
    </row>
    <row r="5" spans="1:9" x14ac:dyDescent="0.3">
      <c r="A5" s="75"/>
      <c r="B5" s="21"/>
      <c r="C5" s="75"/>
      <c r="D5" s="75"/>
      <c r="E5" s="165"/>
      <c r="F5" s="165"/>
      <c r="H5" s="75"/>
      <c r="I5" s="41"/>
    </row>
    <row r="6" spans="1:9" ht="28.8" x14ac:dyDescent="0.3">
      <c r="A6" s="75" t="s">
        <v>211</v>
      </c>
      <c r="B6" s="78" t="s">
        <v>664</v>
      </c>
      <c r="C6" s="75"/>
      <c r="D6" s="75"/>
      <c r="E6" s="165"/>
      <c r="F6" s="165"/>
      <c r="H6" s="75"/>
      <c r="I6" s="41"/>
    </row>
    <row r="7" spans="1:9" x14ac:dyDescent="0.3">
      <c r="A7" s="75"/>
      <c r="B7" s="21"/>
      <c r="C7" s="75"/>
      <c r="D7" s="75"/>
      <c r="E7" s="165"/>
      <c r="F7" s="165"/>
      <c r="H7" s="75"/>
      <c r="I7" s="41"/>
    </row>
    <row r="8" spans="1:9" ht="72" x14ac:dyDescent="0.3">
      <c r="A8" s="75" t="s">
        <v>658</v>
      </c>
      <c r="B8" s="78" t="s">
        <v>1160</v>
      </c>
      <c r="C8" s="75" t="s">
        <v>24</v>
      </c>
      <c r="D8" s="75">
        <v>4</v>
      </c>
      <c r="E8" s="107">
        <v>40000</v>
      </c>
      <c r="F8" s="107">
        <f>E8*D8</f>
        <v>160000</v>
      </c>
      <c r="H8" s="107"/>
      <c r="I8" s="331">
        <f>H8*D8</f>
        <v>0</v>
      </c>
    </row>
    <row r="9" spans="1:9" x14ac:dyDescent="0.3">
      <c r="A9" s="75"/>
      <c r="B9" s="21"/>
      <c r="C9" s="75"/>
      <c r="D9" s="75"/>
      <c r="E9" s="165"/>
      <c r="F9" s="165"/>
      <c r="H9" s="107"/>
      <c r="I9" s="331"/>
    </row>
    <row r="10" spans="1:9" ht="72" x14ac:dyDescent="0.3">
      <c r="A10" s="75" t="s">
        <v>659</v>
      </c>
      <c r="B10" s="78" t="s">
        <v>1023</v>
      </c>
      <c r="C10" s="75" t="s">
        <v>24</v>
      </c>
      <c r="D10" s="75">
        <v>1</v>
      </c>
      <c r="E10" s="107">
        <v>40000</v>
      </c>
      <c r="F10" s="107">
        <f>E10*D10</f>
        <v>40000</v>
      </c>
      <c r="H10" s="107"/>
      <c r="I10" s="331">
        <f t="shared" ref="I10:I56" si="0">H10*D10</f>
        <v>0</v>
      </c>
    </row>
    <row r="11" spans="1:9" x14ac:dyDescent="0.3">
      <c r="A11" s="75"/>
      <c r="B11" s="21"/>
      <c r="C11" s="75"/>
      <c r="D11" s="75"/>
      <c r="E11" s="107"/>
      <c r="F11" s="107"/>
      <c r="H11" s="107"/>
      <c r="I11" s="331"/>
    </row>
    <row r="12" spans="1:9" ht="72" x14ac:dyDescent="0.3">
      <c r="A12" s="75" t="s">
        <v>660</v>
      </c>
      <c r="B12" s="78" t="s">
        <v>1024</v>
      </c>
      <c r="C12" s="75" t="s">
        <v>24</v>
      </c>
      <c r="D12" s="75">
        <v>2</v>
      </c>
      <c r="E12" s="107">
        <v>30000</v>
      </c>
      <c r="F12" s="107">
        <f>E12*D12</f>
        <v>60000</v>
      </c>
      <c r="H12" s="107"/>
      <c r="I12" s="331">
        <f t="shared" si="0"/>
        <v>0</v>
      </c>
    </row>
    <row r="13" spans="1:9" x14ac:dyDescent="0.3">
      <c r="A13" s="75"/>
      <c r="B13" s="21"/>
      <c r="C13" s="75"/>
      <c r="D13" s="75"/>
      <c r="E13" s="107"/>
      <c r="F13" s="107"/>
      <c r="H13" s="107"/>
      <c r="I13" s="331"/>
    </row>
    <row r="14" spans="1:9" ht="72" x14ac:dyDescent="0.3">
      <c r="A14" s="75" t="s">
        <v>661</v>
      </c>
      <c r="B14" s="78" t="s">
        <v>1025</v>
      </c>
      <c r="C14" s="75" t="s">
        <v>24</v>
      </c>
      <c r="D14" s="75">
        <v>4</v>
      </c>
      <c r="E14" s="107">
        <v>20000</v>
      </c>
      <c r="F14" s="107">
        <f>E14*D14</f>
        <v>80000</v>
      </c>
      <c r="H14" s="107"/>
      <c r="I14" s="331">
        <f t="shared" si="0"/>
        <v>0</v>
      </c>
    </row>
    <row r="15" spans="1:9" x14ac:dyDescent="0.3">
      <c r="A15" s="75"/>
      <c r="B15" s="21"/>
      <c r="C15" s="75"/>
      <c r="D15" s="75"/>
      <c r="E15" s="107"/>
      <c r="F15" s="107"/>
      <c r="H15" s="107"/>
      <c r="I15" s="331"/>
    </row>
    <row r="16" spans="1:9" ht="72" x14ac:dyDescent="0.3">
      <c r="A16" s="75" t="s">
        <v>1159</v>
      </c>
      <c r="B16" s="78" t="s">
        <v>1026</v>
      </c>
      <c r="C16" s="75" t="s">
        <v>24</v>
      </c>
      <c r="D16" s="75">
        <v>1</v>
      </c>
      <c r="E16" s="107">
        <v>20000</v>
      </c>
      <c r="F16" s="107">
        <f>E16*D16</f>
        <v>20000</v>
      </c>
      <c r="H16" s="107"/>
      <c r="I16" s="331">
        <f t="shared" si="0"/>
        <v>0</v>
      </c>
    </row>
    <row r="17" spans="1:9" x14ac:dyDescent="0.3">
      <c r="A17" s="75"/>
      <c r="B17" s="21"/>
      <c r="C17" s="75"/>
      <c r="D17" s="75"/>
      <c r="E17" s="107"/>
      <c r="F17" s="107"/>
      <c r="H17" s="107"/>
      <c r="I17" s="331"/>
    </row>
    <row r="18" spans="1:9" ht="86.4" hidden="1" x14ac:dyDescent="0.3">
      <c r="A18" s="75"/>
      <c r="B18" s="21" t="s">
        <v>107</v>
      </c>
      <c r="C18" s="75" t="s">
        <v>24</v>
      </c>
      <c r="D18" s="75"/>
      <c r="E18" s="107">
        <v>10000</v>
      </c>
      <c r="F18" s="107">
        <f>E18*D18</f>
        <v>0</v>
      </c>
      <c r="H18" s="107"/>
      <c r="I18" s="331"/>
    </row>
    <row r="19" spans="1:9" x14ac:dyDescent="0.3">
      <c r="A19" s="75"/>
      <c r="B19" s="21"/>
      <c r="C19" s="75"/>
      <c r="D19" s="75"/>
      <c r="E19" s="107"/>
      <c r="F19" s="165"/>
      <c r="H19" s="107"/>
      <c r="I19" s="331"/>
    </row>
    <row r="20" spans="1:9" s="100" customFormat="1" x14ac:dyDescent="0.3">
      <c r="A20" s="77" t="s">
        <v>821</v>
      </c>
      <c r="B20" s="96" t="s">
        <v>63</v>
      </c>
      <c r="C20" s="194"/>
      <c r="D20" s="77"/>
      <c r="E20" s="108"/>
      <c r="F20" s="177"/>
      <c r="H20" s="473"/>
    </row>
    <row r="21" spans="1:9" x14ac:dyDescent="0.3">
      <c r="A21" s="75"/>
      <c r="B21" s="21"/>
      <c r="C21" s="68"/>
      <c r="D21" s="75"/>
      <c r="E21" s="107"/>
      <c r="F21" s="165"/>
      <c r="H21" s="107"/>
      <c r="I21" s="331"/>
    </row>
    <row r="22" spans="1:9" ht="43.2" x14ac:dyDescent="0.3">
      <c r="A22" s="75" t="s">
        <v>211</v>
      </c>
      <c r="B22" s="21" t="s">
        <v>1031</v>
      </c>
      <c r="C22" s="75" t="s">
        <v>4</v>
      </c>
      <c r="D22" s="336">
        <v>33771389.1875</v>
      </c>
      <c r="E22" s="107">
        <v>28250000</v>
      </c>
      <c r="F22" s="107">
        <f>E22*D22</f>
        <v>954041744546875</v>
      </c>
      <c r="H22" s="457">
        <v>1</v>
      </c>
      <c r="I22" s="331">
        <f>H22*D22</f>
        <v>33771389.1875</v>
      </c>
    </row>
    <row r="23" spans="1:9" x14ac:dyDescent="0.3">
      <c r="A23" s="75"/>
      <c r="B23" s="21"/>
      <c r="C23" s="75"/>
      <c r="D23" s="75"/>
      <c r="E23" s="165"/>
      <c r="F23" s="165"/>
      <c r="H23" s="107"/>
      <c r="I23" s="331"/>
    </row>
    <row r="24" spans="1:9" ht="28.8" x14ac:dyDescent="0.3">
      <c r="A24" s="75" t="s">
        <v>213</v>
      </c>
      <c r="B24" s="21" t="s">
        <v>1032</v>
      </c>
      <c r="C24" s="75" t="s">
        <v>1</v>
      </c>
      <c r="D24" s="107">
        <f>I22</f>
        <v>33771389.1875</v>
      </c>
      <c r="E24" s="168">
        <v>0.1</v>
      </c>
      <c r="F24" s="165">
        <f>E24*D24</f>
        <v>3377138.9187500002</v>
      </c>
      <c r="G24" s="254">
        <f>'CPG Summary Sheet'!F31</f>
        <v>0</v>
      </c>
      <c r="H24" s="259"/>
      <c r="I24" s="331">
        <f>I22*H24</f>
        <v>0</v>
      </c>
    </row>
    <row r="25" spans="1:9" x14ac:dyDescent="0.3">
      <c r="A25" s="75"/>
      <c r="B25" s="21"/>
      <c r="C25" s="75"/>
      <c r="D25" s="75"/>
      <c r="E25" s="165"/>
      <c r="F25" s="165"/>
      <c r="H25" s="107"/>
      <c r="I25" s="331"/>
    </row>
    <row r="26" spans="1:9" ht="40.950000000000003" customHeight="1" x14ac:dyDescent="0.3">
      <c r="A26" s="75" t="s">
        <v>215</v>
      </c>
      <c r="B26" s="21" t="s">
        <v>1033</v>
      </c>
      <c r="C26" s="75" t="s">
        <v>4</v>
      </c>
      <c r="D26" s="317">
        <v>250000</v>
      </c>
      <c r="E26" s="107">
        <v>250000</v>
      </c>
      <c r="F26" s="107">
        <f>E26*D26</f>
        <v>62500000000</v>
      </c>
      <c r="H26" s="457">
        <v>1</v>
      </c>
      <c r="I26" s="331">
        <f t="shared" si="0"/>
        <v>250000</v>
      </c>
    </row>
    <row r="27" spans="1:9" x14ac:dyDescent="0.3">
      <c r="A27" s="75"/>
      <c r="B27" s="21"/>
      <c r="C27" s="75"/>
      <c r="D27" s="75"/>
      <c r="E27" s="165"/>
      <c r="F27" s="165"/>
      <c r="H27" s="107"/>
      <c r="I27" s="331"/>
    </row>
    <row r="28" spans="1:9" ht="28.8" x14ac:dyDescent="0.3">
      <c r="A28" s="75" t="s">
        <v>336</v>
      </c>
      <c r="B28" s="21" t="s">
        <v>1034</v>
      </c>
      <c r="C28" s="75" t="s">
        <v>1</v>
      </c>
      <c r="D28" s="69">
        <f>I26</f>
        <v>250000</v>
      </c>
      <c r="E28" s="168">
        <v>0.1</v>
      </c>
      <c r="F28" s="165">
        <f>E28*D28</f>
        <v>25000</v>
      </c>
      <c r="H28" s="259"/>
      <c r="I28" s="331">
        <f t="shared" si="0"/>
        <v>0</v>
      </c>
    </row>
    <row r="29" spans="1:9" x14ac:dyDescent="0.3">
      <c r="A29" s="75"/>
      <c r="B29" s="21"/>
      <c r="C29" s="68"/>
      <c r="D29" s="75"/>
      <c r="E29" s="165"/>
      <c r="F29" s="165"/>
      <c r="H29" s="107"/>
      <c r="I29" s="331"/>
    </row>
    <row r="30" spans="1:9" ht="28.8" x14ac:dyDescent="0.3">
      <c r="A30" s="75" t="s">
        <v>822</v>
      </c>
      <c r="B30" s="21" t="s">
        <v>25</v>
      </c>
      <c r="C30" s="68" t="s">
        <v>2</v>
      </c>
      <c r="D30" s="75">
        <v>1</v>
      </c>
      <c r="E30" s="107">
        <v>150000</v>
      </c>
      <c r="F30" s="107">
        <f>E30*D30</f>
        <v>150000</v>
      </c>
      <c r="H30" s="107"/>
      <c r="I30" s="331">
        <f t="shared" si="0"/>
        <v>0</v>
      </c>
    </row>
    <row r="31" spans="1:9" x14ac:dyDescent="0.3">
      <c r="A31" s="75"/>
      <c r="B31" s="21"/>
      <c r="C31" s="75"/>
      <c r="D31" s="75"/>
      <c r="E31" s="165"/>
      <c r="F31" s="165"/>
      <c r="H31" s="107"/>
      <c r="I31" s="331"/>
    </row>
    <row r="32" spans="1:9" ht="28.8" x14ac:dyDescent="0.3">
      <c r="A32" s="75" t="s">
        <v>823</v>
      </c>
      <c r="B32" s="21" t="s">
        <v>64</v>
      </c>
      <c r="C32" s="75"/>
      <c r="D32" s="75"/>
      <c r="E32" s="165"/>
      <c r="F32" s="165"/>
      <c r="H32" s="107"/>
      <c r="I32" s="331"/>
    </row>
    <row r="33" spans="1:9" x14ac:dyDescent="0.3">
      <c r="A33" s="75"/>
      <c r="B33" s="21"/>
      <c r="C33" s="75"/>
      <c r="D33" s="75"/>
      <c r="E33" s="165"/>
      <c r="F33" s="165"/>
      <c r="H33" s="107"/>
      <c r="I33" s="331"/>
    </row>
    <row r="34" spans="1:9" s="100" customFormat="1" x14ac:dyDescent="0.3">
      <c r="A34" s="77" t="s">
        <v>211</v>
      </c>
      <c r="B34" s="96" t="s">
        <v>662</v>
      </c>
      <c r="C34" s="77"/>
      <c r="D34" s="77"/>
      <c r="E34" s="177"/>
      <c r="F34" s="177"/>
      <c r="H34" s="473"/>
    </row>
    <row r="35" spans="1:9" x14ac:dyDescent="0.3">
      <c r="A35" s="75"/>
      <c r="B35" s="21"/>
      <c r="C35" s="75"/>
      <c r="D35" s="75"/>
      <c r="E35" s="165"/>
      <c r="F35" s="165"/>
      <c r="H35" s="107"/>
      <c r="I35" s="331"/>
    </row>
    <row r="36" spans="1:9" x14ac:dyDescent="0.3">
      <c r="A36" s="75" t="s">
        <v>658</v>
      </c>
      <c r="B36" s="21" t="s">
        <v>663</v>
      </c>
      <c r="C36" s="75" t="s">
        <v>4</v>
      </c>
      <c r="D36" s="317">
        <v>250000</v>
      </c>
      <c r="E36" s="107">
        <v>250000</v>
      </c>
      <c r="F36" s="107">
        <f>E36*D36</f>
        <v>62500000000</v>
      </c>
      <c r="H36" s="457">
        <v>1</v>
      </c>
      <c r="I36" s="331">
        <f t="shared" si="0"/>
        <v>250000</v>
      </c>
    </row>
    <row r="37" spans="1:9" x14ac:dyDescent="0.3">
      <c r="A37" s="75"/>
      <c r="B37" s="21"/>
      <c r="C37" s="75"/>
      <c r="D37" s="75"/>
      <c r="E37" s="107"/>
      <c r="F37" s="107"/>
      <c r="H37" s="107"/>
      <c r="I37" s="331"/>
    </row>
    <row r="38" spans="1:9" ht="28.8" x14ac:dyDescent="0.3">
      <c r="A38" s="75" t="s">
        <v>659</v>
      </c>
      <c r="B38" s="21" t="s">
        <v>1035</v>
      </c>
      <c r="C38" s="75" t="s">
        <v>1</v>
      </c>
      <c r="D38" s="107">
        <f>I36</f>
        <v>250000</v>
      </c>
      <c r="E38" s="168">
        <v>0.1</v>
      </c>
      <c r="F38" s="165">
        <f>E38*D38</f>
        <v>25000</v>
      </c>
      <c r="H38" s="259"/>
      <c r="I38" s="331">
        <f t="shared" si="0"/>
        <v>0</v>
      </c>
    </row>
    <row r="39" spans="1:9" x14ac:dyDescent="0.3">
      <c r="A39" s="75"/>
      <c r="B39" s="21"/>
      <c r="C39" s="75"/>
      <c r="D39" s="75"/>
      <c r="E39" s="165"/>
      <c r="F39" s="165"/>
      <c r="H39" s="107"/>
      <c r="I39" s="331"/>
    </row>
    <row r="40" spans="1:9" s="100" customFormat="1" x14ac:dyDescent="0.3">
      <c r="A40" s="77" t="s">
        <v>213</v>
      </c>
      <c r="B40" s="96" t="s">
        <v>665</v>
      </c>
      <c r="C40" s="77"/>
      <c r="D40" s="77"/>
      <c r="E40" s="177"/>
      <c r="F40" s="177"/>
      <c r="H40" s="473"/>
    </row>
    <row r="41" spans="1:9" x14ac:dyDescent="0.3">
      <c r="A41" s="75"/>
      <c r="B41" s="21"/>
      <c r="C41" s="75"/>
      <c r="D41" s="75"/>
      <c r="E41" s="165"/>
      <c r="F41" s="165"/>
      <c r="H41" s="107"/>
      <c r="I41" s="331"/>
    </row>
    <row r="42" spans="1:9" x14ac:dyDescent="0.3">
      <c r="A42" s="75" t="s">
        <v>666</v>
      </c>
      <c r="B42" s="21" t="s">
        <v>663</v>
      </c>
      <c r="C42" s="75" t="s">
        <v>4</v>
      </c>
      <c r="D42" s="317">
        <v>250000</v>
      </c>
      <c r="E42" s="107">
        <v>250000</v>
      </c>
      <c r="F42" s="107">
        <f>E42*D42</f>
        <v>62500000000</v>
      </c>
      <c r="H42" s="75">
        <v>1</v>
      </c>
      <c r="I42" s="331">
        <f t="shared" si="0"/>
        <v>250000</v>
      </c>
    </row>
    <row r="43" spans="1:9" x14ac:dyDescent="0.3">
      <c r="A43" s="75"/>
      <c r="B43" s="21"/>
      <c r="C43" s="75"/>
      <c r="D43" s="75"/>
      <c r="E43" s="165"/>
      <c r="F43" s="165"/>
      <c r="H43" s="107"/>
      <c r="I43" s="331"/>
    </row>
    <row r="44" spans="1:9" ht="28.8" x14ac:dyDescent="0.3">
      <c r="A44" s="75" t="s">
        <v>667</v>
      </c>
      <c r="B44" s="21" t="s">
        <v>668</v>
      </c>
      <c r="C44" s="75" t="s">
        <v>1</v>
      </c>
      <c r="D44" s="107">
        <f>I42</f>
        <v>250000</v>
      </c>
      <c r="E44" s="168">
        <v>0.1</v>
      </c>
      <c r="F44" s="165">
        <f>E44*D44</f>
        <v>25000</v>
      </c>
      <c r="H44" s="259"/>
      <c r="I44" s="331">
        <f t="shared" si="0"/>
        <v>0</v>
      </c>
    </row>
    <row r="45" spans="1:9" x14ac:dyDescent="0.3">
      <c r="A45" s="75"/>
      <c r="B45" s="21"/>
      <c r="C45" s="68"/>
      <c r="D45" s="75"/>
      <c r="E45" s="165"/>
      <c r="F45" s="165"/>
      <c r="H45" s="107"/>
      <c r="I45" s="331"/>
    </row>
    <row r="46" spans="1:9" s="100" customFormat="1" x14ac:dyDescent="0.3">
      <c r="A46" s="76" t="s">
        <v>415</v>
      </c>
      <c r="B46" s="221" t="s">
        <v>669</v>
      </c>
      <c r="C46" s="76"/>
      <c r="D46" s="77"/>
      <c r="E46" s="177"/>
      <c r="F46" s="177"/>
      <c r="H46" s="473"/>
    </row>
    <row r="47" spans="1:9" x14ac:dyDescent="0.3">
      <c r="A47" s="68"/>
      <c r="B47" s="42"/>
      <c r="C47" s="68"/>
      <c r="D47" s="75"/>
      <c r="E47" s="165"/>
      <c r="F47" s="165"/>
      <c r="H47" s="107"/>
      <c r="I47" s="331"/>
    </row>
    <row r="48" spans="1:9" x14ac:dyDescent="0.3">
      <c r="A48" s="75" t="s">
        <v>670</v>
      </c>
      <c r="B48" s="42" t="s">
        <v>663</v>
      </c>
      <c r="C48" s="75" t="s">
        <v>4</v>
      </c>
      <c r="D48" s="317">
        <v>250000</v>
      </c>
      <c r="E48" s="107">
        <v>250000</v>
      </c>
      <c r="F48" s="107">
        <f>E48*D48</f>
        <v>62500000000</v>
      </c>
      <c r="H48" s="75">
        <v>1</v>
      </c>
      <c r="I48" s="331">
        <f t="shared" si="0"/>
        <v>250000</v>
      </c>
    </row>
    <row r="49" spans="1:9" x14ac:dyDescent="0.3">
      <c r="A49" s="75"/>
      <c r="B49" s="21"/>
      <c r="C49" s="75"/>
      <c r="D49" s="75"/>
      <c r="E49" s="165"/>
      <c r="F49" s="165"/>
      <c r="H49" s="107"/>
      <c r="I49" s="331"/>
    </row>
    <row r="50" spans="1:9" ht="28.8" x14ac:dyDescent="0.3">
      <c r="A50" s="75" t="s">
        <v>671</v>
      </c>
      <c r="B50" s="21" t="s">
        <v>1036</v>
      </c>
      <c r="C50" s="75" t="s">
        <v>1</v>
      </c>
      <c r="D50" s="107">
        <f>I48</f>
        <v>250000</v>
      </c>
      <c r="E50" s="168">
        <v>0.1</v>
      </c>
      <c r="F50" s="165">
        <f>E50*D50</f>
        <v>25000</v>
      </c>
      <c r="H50" s="259"/>
      <c r="I50" s="331">
        <f t="shared" si="0"/>
        <v>0</v>
      </c>
    </row>
    <row r="51" spans="1:9" x14ac:dyDescent="0.3">
      <c r="A51" s="75"/>
      <c r="B51" s="22"/>
      <c r="C51" s="41"/>
      <c r="D51" s="75"/>
      <c r="E51" s="165"/>
      <c r="F51" s="165"/>
      <c r="H51" s="107"/>
      <c r="I51" s="331"/>
    </row>
    <row r="52" spans="1:9" s="100" customFormat="1" ht="28.8" x14ac:dyDescent="0.3">
      <c r="A52" s="77" t="s">
        <v>336</v>
      </c>
      <c r="B52" s="116" t="s">
        <v>672</v>
      </c>
      <c r="C52" s="76" t="s">
        <v>2</v>
      </c>
      <c r="D52" s="77"/>
      <c r="E52" s="177"/>
      <c r="F52" s="177"/>
      <c r="H52" s="473"/>
    </row>
    <row r="53" spans="1:9" x14ac:dyDescent="0.3">
      <c r="A53" s="75"/>
      <c r="B53" s="22"/>
      <c r="C53" s="41"/>
      <c r="D53" s="75"/>
      <c r="E53" s="165"/>
      <c r="F53" s="165"/>
      <c r="H53" s="107"/>
      <c r="I53" s="331"/>
    </row>
    <row r="54" spans="1:9" x14ac:dyDescent="0.3">
      <c r="A54" s="75" t="s">
        <v>673</v>
      </c>
      <c r="B54" s="22" t="s">
        <v>663</v>
      </c>
      <c r="C54" s="75" t="s">
        <v>4</v>
      </c>
      <c r="D54" s="317">
        <v>250000</v>
      </c>
      <c r="E54" s="107">
        <v>250000</v>
      </c>
      <c r="F54" s="107">
        <f>E54*D54</f>
        <v>62500000000</v>
      </c>
      <c r="H54" s="75">
        <v>1</v>
      </c>
      <c r="I54" s="331">
        <f t="shared" si="0"/>
        <v>250000</v>
      </c>
    </row>
    <row r="55" spans="1:9" x14ac:dyDescent="0.3">
      <c r="A55" s="164"/>
      <c r="B55" s="195"/>
      <c r="C55" s="75"/>
      <c r="D55" s="75"/>
      <c r="E55" s="165"/>
      <c r="F55" s="165"/>
      <c r="H55" s="107"/>
      <c r="I55" s="331"/>
    </row>
    <row r="56" spans="1:9" ht="28.8" x14ac:dyDescent="0.3">
      <c r="A56" s="164" t="s">
        <v>674</v>
      </c>
      <c r="B56" s="397" t="s">
        <v>1037</v>
      </c>
      <c r="C56" s="75" t="s">
        <v>1</v>
      </c>
      <c r="D56" s="107">
        <f>I54</f>
        <v>250000</v>
      </c>
      <c r="E56" s="168">
        <v>0.1</v>
      </c>
      <c r="F56" s="165">
        <f>E56*D56</f>
        <v>25000</v>
      </c>
      <c r="H56" s="259"/>
      <c r="I56" s="331">
        <f t="shared" si="0"/>
        <v>0</v>
      </c>
    </row>
    <row r="57" spans="1:9" x14ac:dyDescent="0.3">
      <c r="A57" s="164"/>
      <c r="B57" s="195"/>
      <c r="C57" s="195"/>
      <c r="D57" s="75"/>
      <c r="E57" s="165"/>
      <c r="F57" s="165"/>
      <c r="H57" s="107"/>
      <c r="I57" s="41"/>
    </row>
    <row r="58" spans="1:9" x14ac:dyDescent="0.3">
      <c r="A58" s="482" t="s">
        <v>61</v>
      </c>
      <c r="B58" s="482"/>
      <c r="C58" s="482"/>
      <c r="D58" s="482"/>
      <c r="E58" s="482"/>
      <c r="F58" s="160">
        <f>SUM(F2:F56)</f>
        <v>954354248559013.88</v>
      </c>
      <c r="H58" s="111"/>
      <c r="I58" s="342">
        <f>SUM(I2:I56)</f>
        <v>35021389.1875</v>
      </c>
    </row>
    <row r="141" spans="1:6" x14ac:dyDescent="0.3">
      <c r="A141" s="170"/>
      <c r="B141" s="171"/>
      <c r="C141" s="171"/>
      <c r="D141" s="398"/>
      <c r="E141" s="173"/>
      <c r="F141" s="174"/>
    </row>
  </sheetData>
  <mergeCells count="1">
    <mergeCell ref="A58:E58"/>
  </mergeCells>
  <printOptions horizontalCentered="1"/>
  <pageMargins left="0.70866141732283472" right="0.70866141732283472" top="0.74803149606299213" bottom="0.74803149606299213" header="0.31496062992125984" footer="0.31496062992125984"/>
  <pageSetup paperSize="9" scale="54" orientation="portrait" r:id="rId1"/>
  <headerFooter>
    <oddHeader>&amp;LKWAZULU-NATAL DEPARTMENT OF TRANSPORT
UPGRADE OF DISTRICT ROAD D77 FROM KM 0.0 TO KM 5.0&amp;RSCHEDULE F - CPG</oddHeader>
    <oddFooter>&amp;CPage &amp;P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1762E8-D627-4DF0-A599-1BA1980A0F73}">
  <dimension ref="A1:L122"/>
  <sheetViews>
    <sheetView view="pageBreakPreview" topLeftCell="A2" zoomScale="90" zoomScaleNormal="100" zoomScaleSheetLayoutView="90" workbookViewId="0">
      <selection activeCell="E36" sqref="E36"/>
    </sheetView>
  </sheetViews>
  <sheetFormatPr defaultColWidth="8.88671875" defaultRowHeight="14.4" x14ac:dyDescent="0.3"/>
  <cols>
    <col min="1" max="1" width="6.88671875" style="169" bestFit="1" customWidth="1"/>
    <col min="2" max="2" width="48.88671875" style="50" customWidth="1"/>
    <col min="3" max="3" width="9.44140625" style="50" customWidth="1"/>
    <col min="4" max="4" width="19.5546875" style="169" bestFit="1" customWidth="1"/>
    <col min="5" max="6" width="19.5546875" style="420" bestFit="1" customWidth="1"/>
    <col min="7" max="7" width="17.33203125" style="50" customWidth="1"/>
    <col min="8" max="8" width="12.33203125" style="50" bestFit="1" customWidth="1"/>
    <col min="9" max="9" width="8.88671875" style="50"/>
    <col min="10" max="10" width="11.33203125" style="50" bestFit="1" customWidth="1"/>
    <col min="11" max="16384" width="8.88671875" style="50"/>
  </cols>
  <sheetData>
    <row r="1" spans="1:6" x14ac:dyDescent="0.3">
      <c r="A1" s="71" t="s">
        <v>44</v>
      </c>
      <c r="B1" s="191" t="s">
        <v>45</v>
      </c>
      <c r="C1" s="71" t="s">
        <v>46</v>
      </c>
      <c r="D1" s="158" t="s">
        <v>43</v>
      </c>
      <c r="E1" s="366" t="s">
        <v>47</v>
      </c>
      <c r="F1" s="366" t="s">
        <v>34</v>
      </c>
    </row>
    <row r="2" spans="1:6" s="186" customFormat="1" x14ac:dyDescent="0.3">
      <c r="A2" s="192" t="s">
        <v>1162</v>
      </c>
      <c r="B2" s="135" t="s">
        <v>1161</v>
      </c>
      <c r="C2" s="66"/>
      <c r="D2" s="184"/>
      <c r="E2" s="415"/>
      <c r="F2" s="415"/>
    </row>
    <row r="3" spans="1:6" x14ac:dyDescent="0.3">
      <c r="A3" s="75"/>
      <c r="B3" s="21"/>
      <c r="C3" s="75"/>
      <c r="D3" s="164"/>
      <c r="E3" s="416"/>
      <c r="F3" s="416"/>
    </row>
    <row r="4" spans="1:6" s="100" customFormat="1" ht="28.8" x14ac:dyDescent="0.3">
      <c r="A4" s="63" t="s">
        <v>1164</v>
      </c>
      <c r="B4" s="115" t="s">
        <v>1163</v>
      </c>
      <c r="C4" s="77"/>
      <c r="D4" s="176"/>
      <c r="E4" s="417"/>
      <c r="F4" s="417"/>
    </row>
    <row r="5" spans="1:6" x14ac:dyDescent="0.3">
      <c r="A5" s="75"/>
      <c r="B5" s="21"/>
      <c r="C5" s="75"/>
      <c r="D5" s="164"/>
      <c r="E5" s="416"/>
      <c r="F5" s="416"/>
    </row>
    <row r="6" spans="1:6" x14ac:dyDescent="0.3">
      <c r="A6" s="75" t="s">
        <v>211</v>
      </c>
      <c r="B6" s="78" t="s">
        <v>1165</v>
      </c>
      <c r="C6" s="75"/>
      <c r="D6" s="164"/>
      <c r="E6" s="416"/>
      <c r="F6" s="416"/>
    </row>
    <row r="7" spans="1:6" x14ac:dyDescent="0.3">
      <c r="A7" s="75"/>
      <c r="B7" s="21"/>
      <c r="C7" s="75"/>
      <c r="D7" s="164"/>
      <c r="E7" s="416"/>
      <c r="F7" s="416"/>
    </row>
    <row r="8" spans="1:6" x14ac:dyDescent="0.3">
      <c r="A8" s="75"/>
      <c r="B8" s="78" t="s">
        <v>1166</v>
      </c>
      <c r="C8" s="75" t="s">
        <v>1169</v>
      </c>
      <c r="D8" s="317"/>
      <c r="E8" s="474">
        <v>1</v>
      </c>
      <c r="F8" s="317">
        <f>E8*D8</f>
        <v>0</v>
      </c>
    </row>
    <row r="9" spans="1:6" x14ac:dyDescent="0.3">
      <c r="A9" s="75"/>
      <c r="B9" s="21"/>
      <c r="C9" s="75"/>
      <c r="D9" s="164"/>
      <c r="E9" s="416"/>
      <c r="F9" s="317"/>
    </row>
    <row r="10" spans="1:6" x14ac:dyDescent="0.3">
      <c r="A10" s="75"/>
      <c r="B10" s="78" t="s">
        <v>1167</v>
      </c>
      <c r="C10" s="75" t="s">
        <v>1169</v>
      </c>
      <c r="D10" s="317"/>
      <c r="E10" s="474">
        <v>1</v>
      </c>
      <c r="F10" s="317">
        <f t="shared" ref="F10:F36" si="0">E10*D10</f>
        <v>0</v>
      </c>
    </row>
    <row r="11" spans="1:6" x14ac:dyDescent="0.3">
      <c r="A11" s="75"/>
      <c r="B11" s="21"/>
      <c r="C11" s="75"/>
      <c r="D11" s="164"/>
      <c r="E11" s="317"/>
      <c r="F11" s="317"/>
    </row>
    <row r="12" spans="1:6" x14ac:dyDescent="0.3">
      <c r="A12" s="75" t="s">
        <v>213</v>
      </c>
      <c r="B12" s="78" t="s">
        <v>1168</v>
      </c>
      <c r="C12" s="75"/>
      <c r="D12" s="75"/>
      <c r="E12" s="317"/>
      <c r="F12" s="317"/>
    </row>
    <row r="13" spans="1:6" x14ac:dyDescent="0.3">
      <c r="A13" s="75"/>
      <c r="B13" s="21"/>
      <c r="C13" s="75"/>
      <c r="D13" s="164"/>
      <c r="E13" s="317"/>
      <c r="F13" s="317"/>
    </row>
    <row r="14" spans="1:6" x14ac:dyDescent="0.3">
      <c r="A14" s="75"/>
      <c r="B14" s="78" t="s">
        <v>1166</v>
      </c>
      <c r="C14" s="75" t="s">
        <v>1169</v>
      </c>
      <c r="D14" s="164"/>
      <c r="E14" s="317"/>
      <c r="F14" s="317" t="s">
        <v>1238</v>
      </c>
    </row>
    <row r="15" spans="1:6" x14ac:dyDescent="0.3">
      <c r="A15" s="75"/>
      <c r="B15" s="21"/>
      <c r="C15" s="75"/>
      <c r="D15" s="164"/>
      <c r="E15" s="317"/>
      <c r="F15" s="317"/>
    </row>
    <row r="16" spans="1:6" x14ac:dyDescent="0.3">
      <c r="A16" s="75"/>
      <c r="B16" s="78" t="s">
        <v>1167</v>
      </c>
      <c r="C16" s="75" t="s">
        <v>1169</v>
      </c>
      <c r="D16" s="164"/>
      <c r="E16" s="317"/>
      <c r="F16" s="317" t="s">
        <v>1238</v>
      </c>
    </row>
    <row r="17" spans="1:12" x14ac:dyDescent="0.3">
      <c r="A17" s="75"/>
      <c r="B17" s="21"/>
      <c r="C17" s="75"/>
      <c r="D17" s="164"/>
      <c r="E17" s="317"/>
      <c r="F17" s="317"/>
    </row>
    <row r="18" spans="1:12" x14ac:dyDescent="0.3">
      <c r="A18" s="75" t="s">
        <v>215</v>
      </c>
      <c r="B18" s="21" t="s">
        <v>1170</v>
      </c>
      <c r="C18" s="75"/>
      <c r="D18" s="164"/>
      <c r="E18" s="317"/>
      <c r="F18" s="317"/>
    </row>
    <row r="19" spans="1:12" x14ac:dyDescent="0.3">
      <c r="A19" s="75"/>
      <c r="B19" s="21"/>
      <c r="C19" s="75"/>
      <c r="D19" s="164"/>
      <c r="E19" s="317"/>
      <c r="F19" s="317"/>
    </row>
    <row r="20" spans="1:12" x14ac:dyDescent="0.3">
      <c r="A20" s="75"/>
      <c r="B20" s="21" t="s">
        <v>1172</v>
      </c>
      <c r="C20" s="75" t="s">
        <v>1169</v>
      </c>
      <c r="D20" s="416"/>
      <c r="E20" s="474">
        <v>1</v>
      </c>
      <c r="F20" s="317">
        <f t="shared" si="0"/>
        <v>0</v>
      </c>
      <c r="I20" s="50" t="s">
        <v>1190</v>
      </c>
      <c r="J20" s="50" t="s">
        <v>1191</v>
      </c>
      <c r="K20" s="50" t="s">
        <v>1192</v>
      </c>
    </row>
    <row r="21" spans="1:12" x14ac:dyDescent="0.3">
      <c r="A21" s="75"/>
      <c r="B21" s="21"/>
      <c r="C21" s="75"/>
      <c r="D21" s="164"/>
      <c r="E21" s="317"/>
      <c r="F21" s="317"/>
      <c r="H21" s="50">
        <v>2020</v>
      </c>
      <c r="I21" s="50">
        <v>24000</v>
      </c>
      <c r="J21" s="50">
        <v>20000</v>
      </c>
      <c r="K21" s="50">
        <v>4500</v>
      </c>
      <c r="L21" s="50">
        <f>SUM(I21:K21)</f>
        <v>48500</v>
      </c>
    </row>
    <row r="22" spans="1:12" x14ac:dyDescent="0.3">
      <c r="A22" s="75"/>
      <c r="B22" s="21" t="s">
        <v>1174</v>
      </c>
      <c r="C22" s="75" t="s">
        <v>1169</v>
      </c>
      <c r="D22" s="416"/>
      <c r="E22" s="474">
        <v>1</v>
      </c>
      <c r="F22" s="317">
        <f t="shared" si="0"/>
        <v>0</v>
      </c>
      <c r="H22" s="50">
        <v>2021</v>
      </c>
    </row>
    <row r="23" spans="1:12" x14ac:dyDescent="0.3">
      <c r="A23" s="75"/>
      <c r="B23" s="21"/>
      <c r="C23" s="75"/>
      <c r="D23" s="164"/>
      <c r="E23" s="317"/>
      <c r="F23" s="317"/>
      <c r="H23" s="50">
        <v>2022</v>
      </c>
    </row>
    <row r="24" spans="1:12" x14ac:dyDescent="0.3">
      <c r="A24" s="75"/>
      <c r="B24" s="21" t="s">
        <v>1173</v>
      </c>
      <c r="C24" s="75" t="s">
        <v>1169</v>
      </c>
      <c r="D24" s="416"/>
      <c r="E24" s="474">
        <v>1</v>
      </c>
      <c r="F24" s="317">
        <f t="shared" si="0"/>
        <v>0</v>
      </c>
      <c r="H24" s="50">
        <v>2023</v>
      </c>
    </row>
    <row r="25" spans="1:12" x14ac:dyDescent="0.3">
      <c r="A25" s="75"/>
      <c r="B25" s="21"/>
      <c r="C25" s="75"/>
      <c r="D25" s="164"/>
      <c r="E25" s="317"/>
      <c r="F25" s="317"/>
    </row>
    <row r="26" spans="1:12" x14ac:dyDescent="0.3">
      <c r="A26" s="75" t="s">
        <v>336</v>
      </c>
      <c r="B26" s="21" t="s">
        <v>1171</v>
      </c>
      <c r="C26" s="75"/>
      <c r="D26" s="164"/>
      <c r="E26" s="317"/>
      <c r="F26" s="317"/>
    </row>
    <row r="27" spans="1:12" x14ac:dyDescent="0.3">
      <c r="A27" s="75"/>
      <c r="B27" s="21"/>
      <c r="C27" s="75"/>
      <c r="D27" s="164"/>
      <c r="E27" s="317"/>
      <c r="F27" s="317"/>
    </row>
    <row r="28" spans="1:12" x14ac:dyDescent="0.3">
      <c r="A28" s="75"/>
      <c r="B28" s="21" t="s">
        <v>1172</v>
      </c>
      <c r="C28" s="75" t="s">
        <v>1169</v>
      </c>
      <c r="D28" s="416"/>
      <c r="E28" s="474">
        <v>1</v>
      </c>
      <c r="F28" s="317">
        <f t="shared" si="0"/>
        <v>0</v>
      </c>
    </row>
    <row r="29" spans="1:12" x14ac:dyDescent="0.3">
      <c r="A29" s="75"/>
      <c r="B29" s="21"/>
      <c r="C29" s="75"/>
      <c r="D29" s="164"/>
      <c r="E29" s="317"/>
      <c r="F29" s="317"/>
    </row>
    <row r="30" spans="1:12" x14ac:dyDescent="0.3">
      <c r="A30" s="75"/>
      <c r="B30" s="21" t="s">
        <v>1174</v>
      </c>
      <c r="C30" s="75" t="s">
        <v>1169</v>
      </c>
      <c r="D30" s="416"/>
      <c r="E30" s="474">
        <v>1</v>
      </c>
      <c r="F30" s="317">
        <f t="shared" si="0"/>
        <v>0</v>
      </c>
    </row>
    <row r="31" spans="1:12" x14ac:dyDescent="0.3">
      <c r="A31" s="75"/>
      <c r="B31" s="21"/>
      <c r="C31" s="75"/>
      <c r="D31" s="164"/>
      <c r="E31" s="317"/>
      <c r="F31" s="317"/>
    </row>
    <row r="32" spans="1:12" x14ac:dyDescent="0.3">
      <c r="A32" s="75"/>
      <c r="B32" s="21" t="s">
        <v>1173</v>
      </c>
      <c r="C32" s="75" t="s">
        <v>1169</v>
      </c>
      <c r="D32" s="416"/>
      <c r="E32" s="474">
        <v>1</v>
      </c>
      <c r="F32" s="317">
        <f t="shared" si="0"/>
        <v>0</v>
      </c>
    </row>
    <row r="33" spans="1:12" x14ac:dyDescent="0.3">
      <c r="A33" s="75"/>
      <c r="B33" s="21"/>
      <c r="C33" s="75"/>
      <c r="D33" s="164"/>
      <c r="E33" s="317"/>
      <c r="F33" s="317"/>
      <c r="G33" s="51">
        <f>SUM(F8:F33)</f>
        <v>0</v>
      </c>
    </row>
    <row r="34" spans="1:12" ht="28.8" x14ac:dyDescent="0.3">
      <c r="A34" s="75" t="s">
        <v>338</v>
      </c>
      <c r="B34" s="21" t="s">
        <v>1175</v>
      </c>
      <c r="C34" s="75"/>
      <c r="D34" s="164"/>
      <c r="E34" s="317"/>
      <c r="F34" s="317"/>
      <c r="L34" s="50">
        <f>73865.39/250</f>
        <v>295.46156000000002</v>
      </c>
    </row>
    <row r="35" spans="1:12" x14ac:dyDescent="0.3">
      <c r="A35" s="75"/>
      <c r="B35" s="21"/>
      <c r="C35" s="75"/>
      <c r="D35" s="164"/>
      <c r="E35" s="317"/>
      <c r="F35" s="317"/>
    </row>
    <row r="36" spans="1:12" x14ac:dyDescent="0.3">
      <c r="A36" s="75"/>
      <c r="B36" s="21" t="s">
        <v>1177</v>
      </c>
      <c r="C36" s="75" t="s">
        <v>1176</v>
      </c>
      <c r="D36" s="164"/>
      <c r="E36" s="317"/>
      <c r="F36" s="317">
        <f t="shared" si="0"/>
        <v>0</v>
      </c>
    </row>
    <row r="37" spans="1:12" x14ac:dyDescent="0.3">
      <c r="A37" s="75"/>
      <c r="B37" s="21"/>
      <c r="C37" s="75"/>
      <c r="D37" s="164"/>
      <c r="E37" s="317"/>
      <c r="F37" s="317"/>
      <c r="G37" s="254">
        <f>SUM(F8:F36)</f>
        <v>0</v>
      </c>
      <c r="H37" s="254"/>
    </row>
    <row r="38" spans="1:12" x14ac:dyDescent="0.3">
      <c r="A38" s="164"/>
      <c r="B38" s="195"/>
      <c r="C38" s="195"/>
      <c r="D38" s="164"/>
      <c r="E38" s="416"/>
      <c r="F38" s="416"/>
    </row>
    <row r="39" spans="1:12" x14ac:dyDescent="0.3">
      <c r="A39" s="482"/>
      <c r="B39" s="482"/>
      <c r="C39" s="482"/>
      <c r="D39" s="482"/>
      <c r="E39" s="482"/>
      <c r="F39" s="366">
        <f>'Summary Sheet'!E23</f>
        <v>102285.97296875001</v>
      </c>
      <c r="G39" s="254">
        <f>G37/0.25%</f>
        <v>0</v>
      </c>
      <c r="H39" s="51"/>
    </row>
    <row r="122" spans="1:6" x14ac:dyDescent="0.3">
      <c r="A122" s="170"/>
      <c r="B122" s="171"/>
      <c r="C122" s="171"/>
      <c r="D122" s="172"/>
      <c r="E122" s="418"/>
      <c r="F122" s="419"/>
    </row>
  </sheetData>
  <mergeCells count="1">
    <mergeCell ref="A39:E39"/>
  </mergeCells>
  <printOptions horizontalCentered="1"/>
  <pageMargins left="0.70866141732283472" right="0.70866141732283472" top="0.74803149606299213" bottom="0.74803149606299213" header="0.31496062992125984" footer="0.31496062992125984"/>
  <pageSetup paperSize="9" scale="70" orientation="portrait" r:id="rId1"/>
  <headerFooter>
    <oddHeader>&amp;LKWAZULU-NATAL DEPARTMENT OF TRANSPORT
UPGRADE OF DISTRICT ROAD D77 FROM KM 0.0 TO KM 5.0&amp;RSCHEDULE G - CPG</oddHeader>
    <oddFooter>&amp;CPage &amp;P</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24</vt:i4>
      </vt:variant>
      <vt:variant>
        <vt:lpstr>Named Ranges</vt:lpstr>
      </vt:variant>
      <vt:variant>
        <vt:i4>29</vt:i4>
      </vt:variant>
    </vt:vector>
  </HeadingPairs>
  <TitlesOfParts>
    <vt:vector size="53" baseType="lpstr">
      <vt:lpstr>Schedule A</vt:lpstr>
      <vt:lpstr>Schedule B-1</vt:lpstr>
      <vt:lpstr>Schedule B-2</vt:lpstr>
      <vt:lpstr>Schedule B-3</vt:lpstr>
      <vt:lpstr>Schedule D</vt:lpstr>
      <vt:lpstr>Schedule B-5</vt:lpstr>
      <vt:lpstr>Schedule E</vt:lpstr>
      <vt:lpstr>Schedule F</vt:lpstr>
      <vt:lpstr>Schedule G</vt:lpstr>
      <vt:lpstr>Summary Sheet</vt:lpstr>
      <vt:lpstr>CPG (1) - GR1</vt:lpstr>
      <vt:lpstr>CPG (2) - GR1</vt:lpstr>
      <vt:lpstr>CPG (3) - GR1</vt:lpstr>
      <vt:lpstr>CPG (4) - GR1</vt:lpstr>
      <vt:lpstr>CPG (5) - GR2</vt:lpstr>
      <vt:lpstr>CPG (6) - GR3</vt:lpstr>
      <vt:lpstr>CPG (7) - GR3</vt:lpstr>
      <vt:lpstr>CPG (8) - GR4</vt:lpstr>
      <vt:lpstr>CPG (9) - GR4</vt:lpstr>
      <vt:lpstr>CPG (10) - GR4</vt:lpstr>
      <vt:lpstr>CPG (11) STC4234 - GR4</vt:lpstr>
      <vt:lpstr>CPG (12) - GR5</vt:lpstr>
      <vt:lpstr>CPG Summary Sheet</vt:lpstr>
      <vt:lpstr>Part F - Allocation Table</vt:lpstr>
      <vt:lpstr>'CPG (1) - GR1'!Print_Area</vt:lpstr>
      <vt:lpstr>'CPG (10) - GR4'!Print_Area</vt:lpstr>
      <vt:lpstr>'CPG (11) STC4234 - GR4'!Print_Area</vt:lpstr>
      <vt:lpstr>'CPG (12) - GR5'!Print_Area</vt:lpstr>
      <vt:lpstr>'CPG (2) - GR1'!Print_Area</vt:lpstr>
      <vt:lpstr>'CPG (5) - GR2'!Print_Area</vt:lpstr>
      <vt:lpstr>'CPG (6) - GR3'!Print_Area</vt:lpstr>
      <vt:lpstr>'CPG (7) - GR3'!Print_Area</vt:lpstr>
      <vt:lpstr>'CPG (8) - GR4'!Print_Area</vt:lpstr>
      <vt:lpstr>'CPG (9) - GR4'!Print_Area</vt:lpstr>
      <vt:lpstr>'CPG Summary Sheet'!Print_Area</vt:lpstr>
      <vt:lpstr>'Schedule A'!Print_Area</vt:lpstr>
      <vt:lpstr>'Schedule B-1'!Print_Area</vt:lpstr>
      <vt:lpstr>'Schedule B-2'!Print_Area</vt:lpstr>
      <vt:lpstr>'Schedule B-3'!Print_Area</vt:lpstr>
      <vt:lpstr>'Schedule B-5'!Print_Area</vt:lpstr>
      <vt:lpstr>'Schedule D'!Print_Area</vt:lpstr>
      <vt:lpstr>'Schedule E'!Print_Area</vt:lpstr>
      <vt:lpstr>'Schedule F'!Print_Area</vt:lpstr>
      <vt:lpstr>'Schedule G'!Print_Area</vt:lpstr>
      <vt:lpstr>'Summary Sheet'!Print_Area</vt:lpstr>
      <vt:lpstr>'CPG (11) STC4234 - GR4'!Print_Titles</vt:lpstr>
      <vt:lpstr>'Schedule B-1'!Print_Titles</vt:lpstr>
      <vt:lpstr>'Schedule B-2'!Print_Titles</vt:lpstr>
      <vt:lpstr>'Schedule B-3'!Print_Titles</vt:lpstr>
      <vt:lpstr>'Schedule B-5'!Print_Titles</vt:lpstr>
      <vt:lpstr>'Schedule D'!Print_Titles</vt:lpstr>
      <vt:lpstr>'Schedule F'!Print_Titles</vt:lpstr>
      <vt:lpstr>'Schedule G'!Print_Titles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Shayden Naicker</dc:creator>
  <cp:lastModifiedBy>Nombulelo Zuma</cp:lastModifiedBy>
  <cp:lastPrinted>2023-03-31T14:59:56Z</cp:lastPrinted>
  <dcterms:created xsi:type="dcterms:W3CDTF">2019-05-31T06:53:02Z</dcterms:created>
  <dcterms:modified xsi:type="dcterms:W3CDTF">2024-01-12T13:33:46Z</dcterms:modified>
</cp:coreProperties>
</file>